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kty\Projekty 2023\48_2023 ČR Olomouc 3 a 5.NP\ODEVZDÁNÍ\"/>
    </mc:Choice>
  </mc:AlternateContent>
  <xr:revisionPtr revIDLastSave="0" documentId="13_ncr:1_{4AC11530-5985-4AD7-9004-21C17BC44D24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Rekapitulace stavby" sheetId="1" r:id="rId1"/>
    <sheet name="ČRo Olomouc" sheetId="2" r:id="rId2"/>
  </sheets>
  <definedNames>
    <definedName name="_xlnm.Print_Titles" localSheetId="1">'ČRo Olomouc'!$69:$69</definedName>
    <definedName name="_xlnm.Print_Titles" localSheetId="0">'Rekapitulace stavby'!$47:$47</definedName>
    <definedName name="_xlnm.Print_Area" localSheetId="1">'ČRo Olomouc'!$C$4:$P$32,'ČRo Olomouc'!$C$38:$Q$54,'ČRo Olomouc'!$C$60:$R$122</definedName>
    <definedName name="_xlnm.Print_Area" localSheetId="0">'Rekapitulace stavby'!$D$4:$AO$32,'Rekapitulace stavby'!$C$38:$AQ$51</definedName>
  </definedNames>
  <calcPr calcId="181029"/>
</workbook>
</file>

<file path=xl/calcChain.xml><?xml version="1.0" encoding="utf-8"?>
<calcChain xmlns="http://schemas.openxmlformats.org/spreadsheetml/2006/main">
  <c r="N121" i="2" l="1"/>
  <c r="N114" i="2"/>
  <c r="T114" i="2" s="1"/>
  <c r="Y114" i="2"/>
  <c r="AA114" i="2"/>
  <c r="BE114" i="2"/>
  <c r="BF114" i="2"/>
  <c r="BG114" i="2"/>
  <c r="BH114" i="2"/>
  <c r="BI114" i="2"/>
  <c r="BK114" i="2"/>
  <c r="N74" i="2" l="1"/>
  <c r="T74" i="2" s="1"/>
  <c r="Y74" i="2"/>
  <c r="AA74" i="2"/>
  <c r="BF74" i="2"/>
  <c r="BG74" i="2"/>
  <c r="BH74" i="2"/>
  <c r="BI74" i="2"/>
  <c r="BK74" i="2"/>
  <c r="N112" i="2"/>
  <c r="N104" i="2"/>
  <c r="T104" i="2" s="1"/>
  <c r="BK104" i="2"/>
  <c r="BI104" i="2"/>
  <c r="BH104" i="2"/>
  <c r="BG104" i="2"/>
  <c r="BF104" i="2"/>
  <c r="BE104" i="2"/>
  <c r="AA104" i="2"/>
  <c r="Y104" i="2"/>
  <c r="N98" i="2"/>
  <c r="T98" i="2" s="1"/>
  <c r="BK98" i="2"/>
  <c r="BI98" i="2"/>
  <c r="BH98" i="2"/>
  <c r="BG98" i="2"/>
  <c r="BF98" i="2"/>
  <c r="BE98" i="2"/>
  <c r="AA98" i="2"/>
  <c r="Y98" i="2"/>
  <c r="N94" i="2"/>
  <c r="T94" i="2" s="1"/>
  <c r="BK94" i="2"/>
  <c r="BI94" i="2"/>
  <c r="BH94" i="2"/>
  <c r="BG94" i="2"/>
  <c r="BF94" i="2"/>
  <c r="BE94" i="2"/>
  <c r="AA94" i="2"/>
  <c r="Y94" i="2"/>
  <c r="N93" i="2"/>
  <c r="T93" i="2" s="1"/>
  <c r="BK93" i="2"/>
  <c r="BI93" i="2"/>
  <c r="BH93" i="2"/>
  <c r="BG93" i="2"/>
  <c r="BF93" i="2"/>
  <c r="BE93" i="2"/>
  <c r="AA93" i="2"/>
  <c r="Y93" i="2"/>
  <c r="N92" i="2"/>
  <c r="T92" i="2" s="1"/>
  <c r="BK92" i="2"/>
  <c r="BI92" i="2"/>
  <c r="BH92" i="2"/>
  <c r="BG92" i="2"/>
  <c r="BF92" i="2"/>
  <c r="BE92" i="2"/>
  <c r="AA92" i="2"/>
  <c r="Y92" i="2"/>
  <c r="N87" i="2" l="1"/>
  <c r="T87" i="2" s="1"/>
  <c r="N86" i="2"/>
  <c r="T86" i="2" s="1"/>
  <c r="BK87" i="2"/>
  <c r="BI87" i="2"/>
  <c r="BH87" i="2"/>
  <c r="BG87" i="2"/>
  <c r="BF87" i="2"/>
  <c r="BE87" i="2"/>
  <c r="AA87" i="2"/>
  <c r="Y87" i="2"/>
  <c r="BK86" i="2"/>
  <c r="BI86" i="2"/>
  <c r="BH86" i="2"/>
  <c r="BG86" i="2"/>
  <c r="BF86" i="2"/>
  <c r="BE86" i="2"/>
  <c r="AA86" i="2"/>
  <c r="Y86" i="2"/>
  <c r="N85" i="2"/>
  <c r="T85" i="2" s="1"/>
  <c r="N84" i="2"/>
  <c r="T84" i="2" s="1"/>
  <c r="BK85" i="2"/>
  <c r="BI85" i="2"/>
  <c r="BH85" i="2"/>
  <c r="BG85" i="2"/>
  <c r="BF85" i="2"/>
  <c r="BE85" i="2"/>
  <c r="AA85" i="2"/>
  <c r="Y85" i="2"/>
  <c r="BK84" i="2"/>
  <c r="BI84" i="2"/>
  <c r="BH84" i="2"/>
  <c r="BG84" i="2"/>
  <c r="BF84" i="2"/>
  <c r="BE84" i="2"/>
  <c r="AA84" i="2"/>
  <c r="Y84" i="2"/>
  <c r="N81" i="2" l="1"/>
  <c r="T81" i="2" s="1"/>
  <c r="N82" i="2"/>
  <c r="T82" i="2" s="1"/>
  <c r="BK82" i="2"/>
  <c r="BI82" i="2"/>
  <c r="BH82" i="2"/>
  <c r="BG82" i="2"/>
  <c r="BF82" i="2"/>
  <c r="BE82" i="2"/>
  <c r="AA82" i="2"/>
  <c r="Y82" i="2"/>
  <c r="BK81" i="2"/>
  <c r="BI81" i="2"/>
  <c r="BH81" i="2"/>
  <c r="BG81" i="2"/>
  <c r="BF81" i="2"/>
  <c r="BE81" i="2"/>
  <c r="AA81" i="2"/>
  <c r="Y81" i="2"/>
  <c r="N77" i="2" l="1"/>
  <c r="T77" i="2" s="1"/>
  <c r="N78" i="2"/>
  <c r="T78" i="2" s="1"/>
  <c r="BK78" i="2"/>
  <c r="BI78" i="2"/>
  <c r="BH78" i="2"/>
  <c r="BG78" i="2"/>
  <c r="BF78" i="2"/>
  <c r="BE78" i="2"/>
  <c r="AA78" i="2"/>
  <c r="Y78" i="2"/>
  <c r="BK77" i="2"/>
  <c r="BI77" i="2"/>
  <c r="BH77" i="2"/>
  <c r="BG77" i="2"/>
  <c r="BF77" i="2"/>
  <c r="BE77" i="2"/>
  <c r="AA77" i="2"/>
  <c r="Y77" i="2"/>
  <c r="N113" i="2" l="1"/>
  <c r="T113" i="2" s="1"/>
  <c r="T112" i="2"/>
  <c r="BK113" i="2"/>
  <c r="BI113" i="2"/>
  <c r="BH113" i="2"/>
  <c r="BG113" i="2"/>
  <c r="BF113" i="2"/>
  <c r="BE113" i="2"/>
  <c r="AA113" i="2"/>
  <c r="Y113" i="2"/>
  <c r="BK112" i="2"/>
  <c r="BI112" i="2"/>
  <c r="BH112" i="2"/>
  <c r="BG112" i="2"/>
  <c r="BF112" i="2"/>
  <c r="BE112" i="2"/>
  <c r="AA112" i="2"/>
  <c r="Y112" i="2"/>
  <c r="N107" i="2"/>
  <c r="T107" i="2" s="1"/>
  <c r="N106" i="2"/>
  <c r="T106" i="2" s="1"/>
  <c r="BK107" i="2"/>
  <c r="BI107" i="2"/>
  <c r="BH107" i="2"/>
  <c r="BG107" i="2"/>
  <c r="BF107" i="2"/>
  <c r="BE107" i="2"/>
  <c r="AA107" i="2"/>
  <c r="Y107" i="2"/>
  <c r="BK106" i="2"/>
  <c r="BI106" i="2"/>
  <c r="BH106" i="2"/>
  <c r="BG106" i="2"/>
  <c r="BF106" i="2"/>
  <c r="BE106" i="2"/>
  <c r="AA106" i="2"/>
  <c r="Y106" i="2"/>
  <c r="N105" i="2"/>
  <c r="T105" i="2" s="1"/>
  <c r="BK105" i="2"/>
  <c r="BI105" i="2"/>
  <c r="BH105" i="2"/>
  <c r="BG105" i="2"/>
  <c r="BF105" i="2"/>
  <c r="BE105" i="2"/>
  <c r="AA105" i="2"/>
  <c r="Y105" i="2"/>
  <c r="N101" i="2"/>
  <c r="T101" i="2" s="1"/>
  <c r="BK101" i="2"/>
  <c r="BI101" i="2"/>
  <c r="BH101" i="2"/>
  <c r="BG101" i="2"/>
  <c r="BF101" i="2"/>
  <c r="BE101" i="2"/>
  <c r="AA101" i="2"/>
  <c r="Y101" i="2"/>
  <c r="N97" i="2"/>
  <c r="T97" i="2" s="1"/>
  <c r="N96" i="2"/>
  <c r="T96" i="2" s="1"/>
  <c r="BK97" i="2"/>
  <c r="BI97" i="2"/>
  <c r="BH97" i="2"/>
  <c r="BG97" i="2"/>
  <c r="BF97" i="2"/>
  <c r="BE97" i="2"/>
  <c r="AA97" i="2"/>
  <c r="Y97" i="2"/>
  <c r="BK96" i="2"/>
  <c r="BI96" i="2"/>
  <c r="BH96" i="2"/>
  <c r="BG96" i="2"/>
  <c r="BF96" i="2"/>
  <c r="BE96" i="2"/>
  <c r="AA96" i="2"/>
  <c r="Y96" i="2"/>
  <c r="N95" i="2"/>
  <c r="T95" i="2" s="1"/>
  <c r="BK95" i="2"/>
  <c r="BI95" i="2"/>
  <c r="BH95" i="2"/>
  <c r="BG95" i="2"/>
  <c r="BF95" i="2"/>
  <c r="BE95" i="2"/>
  <c r="AA95" i="2"/>
  <c r="Y95" i="2"/>
  <c r="N91" i="2"/>
  <c r="T91" i="2" s="1"/>
  <c r="N90" i="2"/>
  <c r="T90" i="2" s="1"/>
  <c r="BK91" i="2"/>
  <c r="BI91" i="2"/>
  <c r="BH91" i="2"/>
  <c r="BG91" i="2"/>
  <c r="BF91" i="2"/>
  <c r="BE91" i="2"/>
  <c r="AA91" i="2"/>
  <c r="Y91" i="2"/>
  <c r="BK90" i="2"/>
  <c r="BI90" i="2"/>
  <c r="BH90" i="2"/>
  <c r="BG90" i="2"/>
  <c r="BF90" i="2"/>
  <c r="BE90" i="2"/>
  <c r="AA90" i="2"/>
  <c r="Y90" i="2"/>
  <c r="N89" i="2"/>
  <c r="T89" i="2" s="1"/>
  <c r="BK89" i="2"/>
  <c r="BI89" i="2"/>
  <c r="BH89" i="2"/>
  <c r="BG89" i="2"/>
  <c r="BF89" i="2"/>
  <c r="BE89" i="2"/>
  <c r="AA89" i="2"/>
  <c r="Y89" i="2"/>
  <c r="N80" i="2" l="1"/>
  <c r="T80" i="2" s="1"/>
  <c r="N79" i="2"/>
  <c r="T79" i="2" s="1"/>
  <c r="BK80" i="2"/>
  <c r="BI80" i="2"/>
  <c r="BH80" i="2"/>
  <c r="BG80" i="2"/>
  <c r="BF80" i="2"/>
  <c r="BE80" i="2"/>
  <c r="AA80" i="2"/>
  <c r="Y80" i="2"/>
  <c r="BK79" i="2"/>
  <c r="BI79" i="2"/>
  <c r="BH79" i="2"/>
  <c r="BG79" i="2"/>
  <c r="BF79" i="2"/>
  <c r="BE79" i="2"/>
  <c r="AA79" i="2"/>
  <c r="Y79" i="2"/>
  <c r="BK111" i="2" l="1"/>
  <c r="BI111" i="2"/>
  <c r="BH111" i="2"/>
  <c r="BG111" i="2"/>
  <c r="BF111" i="2"/>
  <c r="BE111" i="2"/>
  <c r="AA111" i="2"/>
  <c r="Y111" i="2"/>
  <c r="N111" i="2"/>
  <c r="T111" i="2" s="1"/>
  <c r="N110" i="2" l="1"/>
  <c r="T110" i="2" s="1"/>
  <c r="BK110" i="2"/>
  <c r="BI110" i="2"/>
  <c r="BH110" i="2"/>
  <c r="BG110" i="2"/>
  <c r="BF110" i="2"/>
  <c r="BE110" i="2"/>
  <c r="AA110" i="2"/>
  <c r="Y110" i="2"/>
  <c r="N102" i="2"/>
  <c r="T102" i="2" s="1"/>
  <c r="BK102" i="2"/>
  <c r="BI102" i="2"/>
  <c r="BH102" i="2"/>
  <c r="BG102" i="2"/>
  <c r="BF102" i="2"/>
  <c r="BE102" i="2"/>
  <c r="AA102" i="2"/>
  <c r="Y102" i="2"/>
  <c r="N99" i="2"/>
  <c r="T99" i="2" s="1"/>
  <c r="BK99" i="2"/>
  <c r="BI99" i="2"/>
  <c r="BH99" i="2"/>
  <c r="BG99" i="2"/>
  <c r="BF99" i="2"/>
  <c r="BE99" i="2"/>
  <c r="AA99" i="2"/>
  <c r="Y99" i="2"/>
  <c r="N103" i="2"/>
  <c r="T103" i="2" s="1"/>
  <c r="BK103" i="2"/>
  <c r="BI103" i="2"/>
  <c r="BH103" i="2"/>
  <c r="BG103" i="2"/>
  <c r="BF103" i="2"/>
  <c r="BE103" i="2"/>
  <c r="AA103" i="2"/>
  <c r="Y103" i="2"/>
  <c r="N109" i="2" l="1"/>
  <c r="T109" i="2" s="1"/>
  <c r="N108" i="2"/>
  <c r="T108" i="2" s="1"/>
  <c r="BK109" i="2"/>
  <c r="BI109" i="2"/>
  <c r="BH109" i="2"/>
  <c r="BG109" i="2"/>
  <c r="BF109" i="2"/>
  <c r="BE109" i="2"/>
  <c r="AA109" i="2"/>
  <c r="Y109" i="2"/>
  <c r="BK108" i="2"/>
  <c r="BI108" i="2"/>
  <c r="BH108" i="2"/>
  <c r="BG108" i="2"/>
  <c r="BF108" i="2"/>
  <c r="BE108" i="2"/>
  <c r="AA108" i="2"/>
  <c r="Y108" i="2"/>
  <c r="Y117" i="2" l="1"/>
  <c r="Y118" i="2"/>
  <c r="Y119" i="2"/>
  <c r="Y120" i="2"/>
  <c r="Y121" i="2"/>
  <c r="AA119" i="2"/>
  <c r="AA117" i="2"/>
  <c r="T121" i="2"/>
  <c r="BK121" i="2"/>
  <c r="BI121" i="2"/>
  <c r="BH121" i="2"/>
  <c r="BG121" i="2"/>
  <c r="BF121" i="2"/>
  <c r="N100" i="2"/>
  <c r="T100" i="2" s="1"/>
  <c r="N75" i="2" s="1"/>
  <c r="BK100" i="2"/>
  <c r="BI100" i="2"/>
  <c r="BH100" i="2"/>
  <c r="BG100" i="2"/>
  <c r="BF100" i="2"/>
  <c r="AA100" i="2"/>
  <c r="Y100" i="2"/>
  <c r="BE74" i="2"/>
  <c r="N73" i="2"/>
  <c r="W115" i="2"/>
  <c r="N116" i="2"/>
  <c r="BE116" i="2" s="1"/>
  <c r="Y116" i="2"/>
  <c r="AA116" i="2"/>
  <c r="BF116" i="2"/>
  <c r="BG116" i="2"/>
  <c r="BH116" i="2"/>
  <c r="BI116" i="2"/>
  <c r="BK116" i="2"/>
  <c r="N117" i="2"/>
  <c r="BE117" i="2" s="1"/>
  <c r="BF117" i="2"/>
  <c r="BG117" i="2"/>
  <c r="BH117" i="2"/>
  <c r="BI117" i="2"/>
  <c r="BK117" i="2"/>
  <c r="N118" i="2"/>
  <c r="BE118" i="2" s="1"/>
  <c r="AA118" i="2"/>
  <c r="BF118" i="2"/>
  <c r="BG118" i="2"/>
  <c r="BH118" i="2"/>
  <c r="BI118" i="2"/>
  <c r="BK118" i="2"/>
  <c r="N119" i="2"/>
  <c r="BE119" i="2" s="1"/>
  <c r="BF119" i="2"/>
  <c r="BG119" i="2"/>
  <c r="BH119" i="2"/>
  <c r="BI119" i="2"/>
  <c r="BK119" i="2"/>
  <c r="N120" i="2"/>
  <c r="BE120" i="2" s="1"/>
  <c r="AA120" i="2"/>
  <c r="BF120" i="2"/>
  <c r="BG120" i="2"/>
  <c r="BH120" i="2"/>
  <c r="BI120" i="2"/>
  <c r="BK120" i="2"/>
  <c r="T73" i="2" l="1"/>
  <c r="T116" i="2"/>
  <c r="T120" i="2"/>
  <c r="T119" i="2"/>
  <c r="T118" i="2"/>
  <c r="T117" i="2"/>
  <c r="AA121" i="2"/>
  <c r="BE121" i="2"/>
  <c r="BK115" i="2"/>
  <c r="Y115" i="2"/>
  <c r="N115" i="2" l="1"/>
  <c r="N72" i="2"/>
  <c r="AA115" i="2"/>
  <c r="N53" i="2"/>
  <c r="O12" i="2" l="1"/>
  <c r="O14" i="2"/>
  <c r="E15" i="2"/>
  <c r="F67" i="2" s="1"/>
  <c r="O15" i="2"/>
  <c r="W72" i="2"/>
  <c r="BE73" i="2"/>
  <c r="Y73" i="2"/>
  <c r="AA73" i="2"/>
  <c r="BF73" i="2"/>
  <c r="BG73" i="2"/>
  <c r="BH73" i="2"/>
  <c r="BI73" i="2"/>
  <c r="BK73" i="2"/>
  <c r="W75" i="2"/>
  <c r="L45" i="1"/>
  <c r="AS49" i="1"/>
  <c r="AX50" i="1"/>
  <c r="AY50" i="1"/>
  <c r="N71" i="2" l="1"/>
  <c r="N50" i="2" s="1"/>
  <c r="AW50" i="1"/>
  <c r="BE100" i="2"/>
  <c r="W71" i="2"/>
  <c r="W70" i="2" s="1"/>
  <c r="AU50" i="1" s="1"/>
  <c r="AU49" i="1" s="1"/>
  <c r="Y72" i="2"/>
  <c r="F45" i="2"/>
  <c r="BK72" i="2"/>
  <c r="N51" i="2" s="1"/>
  <c r="AA72" i="2"/>
  <c r="Y75" i="2"/>
  <c r="AA75" i="2"/>
  <c r="H28" i="2"/>
  <c r="BB50" i="1" s="1"/>
  <c r="BB49" i="1" s="1"/>
  <c r="AX49" i="1" s="1"/>
  <c r="BK75" i="2"/>
  <c r="BA50" i="1"/>
  <c r="BA49" i="1" s="1"/>
  <c r="AW49" i="1" s="1"/>
  <c r="AK26" i="1" s="1"/>
  <c r="H29" i="2"/>
  <c r="BC50" i="1" s="1"/>
  <c r="BC49" i="1" s="1"/>
  <c r="AY49" i="1" s="1"/>
  <c r="H30" i="2"/>
  <c r="BD50" i="1" s="1"/>
  <c r="BD49" i="1" s="1"/>
  <c r="W29" i="1" s="1"/>
  <c r="N52" i="2" l="1"/>
  <c r="T70" i="2"/>
  <c r="N70" i="2" s="1"/>
  <c r="N49" i="2" s="1"/>
  <c r="BK71" i="2"/>
  <c r="Y71" i="2"/>
  <c r="Y70" i="2" s="1"/>
  <c r="AA71" i="2"/>
  <c r="AA70" i="2" s="1"/>
  <c r="W26" i="1"/>
  <c r="W27" i="1"/>
  <c r="W28" i="1"/>
  <c r="H26" i="2" l="1"/>
  <c r="M26" i="2" s="1"/>
  <c r="AV50" i="1" s="1"/>
  <c r="AT50" i="1" s="1"/>
  <c r="BK70" i="2"/>
  <c r="AZ50" i="1" l="1"/>
  <c r="AZ49" i="1" s="1"/>
  <c r="W25" i="1" s="1"/>
  <c r="AV49" i="1" l="1"/>
  <c r="AT49" i="1" s="1"/>
  <c r="M24" i="2"/>
  <c r="L32" i="2" s="1"/>
  <c r="AK25" i="1" l="1"/>
  <c r="AG50" i="1"/>
  <c r="AG49" i="1" s="1"/>
  <c r="AK23" i="1" s="1"/>
  <c r="AK31" i="1" l="1"/>
  <c r="AN49" i="1"/>
  <c r="AN50" i="1"/>
</calcChain>
</file>

<file path=xl/sharedStrings.xml><?xml version="1.0" encoding="utf-8"?>
<sst xmlns="http://schemas.openxmlformats.org/spreadsheetml/2006/main" count="780" uniqueCount="243">
  <si>
    <t>Export VZ</t>
  </si>
  <si>
    <t>List obsahuje:</t>
  </si>
  <si>
    <t>1.0</t>
  </si>
  <si>
    <t>False</t>
  </si>
  <si>
    <t>{54B1F8F8-C801-4EA0-9CA2-F96098579E0F}</t>
  </si>
  <si>
    <t>optimalizováno pro tisk sestav ve formátu A4 - na výšku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</si>
  <si>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</si>
  <si>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</si>
  <si>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</si>
  <si>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</si>
  <si>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</si>
  <si>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</si>
  <si>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</si>
  <si>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Stavba:</t>
  </si>
  <si>
    <t>0,1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</si>
  <si>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</si>
  <si>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</si>
  <si>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</si>
  <si>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</si>
  <si>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</si>
  <si>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</si>
  <si>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</si>
  <si>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</si>
  <si>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</si>
  <si>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</si>
  <si>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</si>
  <si>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</si>
  <si>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</si>
  <si>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</si>
  <si>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</si>
  <si>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</si>
  <si>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</si>
  <si>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</si>
  <si>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</si>
  <si>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</si>
  <si>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</si>
  <si>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</si>
  <si>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</si>
  <si>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</si>
  <si>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</si>
  <si>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</si>
  <si>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</si>
  <si>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</si>
  <si>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</si>
  <si>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</si>
  <si>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</si>
  <si>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</si>
  <si>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</si>
  <si>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</si>
  <si>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</si>
  <si>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</si>
  <si>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</si>
  <si>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</si>
  <si>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</si>
  <si>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</si>
  <si>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</si>
  <si>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</si>
  <si>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</si>
  <si>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</si>
  <si>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</si>
  <si>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</si>
  <si>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</si>
  <si>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</si>
  <si>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</si>
  <si>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</si>
  <si>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Zpět na list:</t>
  </si>
  <si>
    <t>2</t>
  </si>
  <si>
    <t>KRYCÍ LIST SOUPISU</t>
  </si>
  <si>
    <t>KSO: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</si>
  <si>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</si>
  <si>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</si>
  <si>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</si>
  <si>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</si>
  <si>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</si>
  <si>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</si>
  <si>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713 - Izolace tepelné</t>
  </si>
  <si>
    <t xml:space="preserve">    751 - Vzduchotechnika</t>
  </si>
  <si>
    <t>OST - Ostatní</t>
  </si>
  <si>
    <t>SOUPIS PRACÍ</t>
  </si>
  <si>
    <t>PČ</t>
  </si>
  <si>
    <t>Popis</t>
  </si>
  <si>
    <t>MJ</t>
  </si>
  <si>
    <t>Množství</t>
  </si>
  <si>
    <t>J.cena [CZK]</t>
  </si>
  <si>
    <t>Cena celkem
[CZK]</t>
  </si>
  <si>
    <t>Cenová soustava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</si>
  <si>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</si>
  <si>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</si>
  <si>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</si>
  <si>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</si>
  <si>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</si>
  <si>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</si>
  <si>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</si>
  <si>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ROZPOCET</t>
  </si>
  <si>
    <t>K</t>
  </si>
  <si>
    <t>m2</t>
  </si>
  <si>
    <t>16</t>
  </si>
  <si>
    <t>M</t>
  </si>
  <si>
    <t>32</t>
  </si>
  <si>
    <t>130219118</t>
  </si>
  <si>
    <t>-1957449708</t>
  </si>
  <si>
    <t>kus</t>
  </si>
  <si>
    <t>4</t>
  </si>
  <si>
    <t>512</t>
  </si>
  <si>
    <t>PP</t>
  </si>
  <si>
    <t>1490274411</t>
  </si>
  <si>
    <t>1474751500</t>
  </si>
  <si>
    <t>m</t>
  </si>
  <si>
    <t>431892345</t>
  </si>
  <si>
    <t>-1672447300</t>
  </si>
  <si>
    <t>-1810225370</t>
  </si>
  <si>
    <t>1069788577</t>
  </si>
  <si>
    <t>h</t>
  </si>
  <si>
    <t>-699576535</t>
  </si>
  <si>
    <t>Komplexní zkoušky</t>
  </si>
  <si>
    <t>-785313796</t>
  </si>
  <si>
    <t>Zaškolení</t>
  </si>
  <si>
    <t>926376515</t>
  </si>
  <si>
    <t>Dokumentace skutečného provedení</t>
  </si>
  <si>
    <t>-255211616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</si>
  <si>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</si>
  <si>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</si>
  <si>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</si>
  <si>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</si>
  <si>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</si>
  <si>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</si>
  <si>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</si>
  <si>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Ing. Marek Nos</t>
  </si>
  <si>
    <t>Mtž kruhového potrubí bez přírub 200-300mm</t>
  </si>
  <si>
    <t>600m</t>
  </si>
  <si>
    <t>Olomoucký kraj, Jeremenkova 40a</t>
  </si>
  <si>
    <t>751 51 1183</t>
  </si>
  <si>
    <t>751 32 2012</t>
  </si>
  <si>
    <t>Mtž talířového ventilu D do 200 mm</t>
  </si>
  <si>
    <t>751 34 4112</t>
  </si>
  <si>
    <t>Mtž tl. hluku kruhového D do 200mm</t>
  </si>
  <si>
    <t>Mtž větrací mřížky stěnové do 0,1m2</t>
  </si>
  <si>
    <t>751 39 8022</t>
  </si>
  <si>
    <t>Montáž izolace tepelné potrubí pásy nebo rohožemi tl.40mm</t>
  </si>
  <si>
    <t>Mtž oblouku kruhového do 200mm</t>
  </si>
  <si>
    <t>751 51 4178</t>
  </si>
  <si>
    <t>Oblouk segmentový 90° DN125</t>
  </si>
  <si>
    <t>Oblouk segmentový 90° DN160</t>
  </si>
  <si>
    <t>Mtž spojka 100-200mm</t>
  </si>
  <si>
    <t>spojka DN125</t>
  </si>
  <si>
    <t>spojka DN200</t>
  </si>
  <si>
    <t>751 51 4478</t>
  </si>
  <si>
    <t>Mtž přechodu osového 100-200mm</t>
  </si>
  <si>
    <t>Přechod osový DN160/125</t>
  </si>
  <si>
    <t>Přechod osový DN200/160</t>
  </si>
  <si>
    <t>751 51 4288</t>
  </si>
  <si>
    <t>Mtž odbočky jednostranné  100-200mm</t>
  </si>
  <si>
    <t>Mtž kruhového potrubí bez přírub 100-200mm</t>
  </si>
  <si>
    <t>751 51 1182</t>
  </si>
  <si>
    <t>Trouba kruhově vinutá  DN 125mm tl.0,6, bř. Těs</t>
  </si>
  <si>
    <t>Trouba kruhově vinutá  DN 160mm tl.0,6, bř. Těs</t>
  </si>
  <si>
    <t>Trouba kruhově vinutá  DN 200mm tl.0,6</t>
  </si>
  <si>
    <t>Mtž ohebné hadice izolované 100-200mm</t>
  </si>
  <si>
    <t>751 53 7112</t>
  </si>
  <si>
    <t>Ohebná hadice izolovaná izolací tl. 25mm+Al povrch, DN125</t>
  </si>
  <si>
    <t>Ohebná hadice izolovaná izolací tl. 25mm+Al povrch, DN160</t>
  </si>
  <si>
    <t>Ohebná hadice izolovaná izolací tl. 25mm+Al povrch, DN200</t>
  </si>
  <si>
    <t>Český rozhlas, Vinohradská 12, Praha 2, 120 99</t>
  </si>
  <si>
    <t>Pavelčákova 2/19, Olomouc - město, 779 00</t>
  </si>
  <si>
    <t>Mario design s.r.o., Ing. Marek Nos, Hodakova 653/13, 66441 Troubsko</t>
  </si>
  <si>
    <t xml:space="preserve"> Ing. Marek Nos</t>
  </si>
  <si>
    <t>Tlumič hluku přeslechový, ohebný DN125, l=1m, tl. Izolace 25mm</t>
  </si>
  <si>
    <t>751 32 2132</t>
  </si>
  <si>
    <t>Mtž anemostatu vířivého se skř. Do 0,1m2</t>
  </si>
  <si>
    <t>Anemostat kruhový s připojovací skříní kruhovou s horizontálním napojením a rgulační klapkou DN125, barva RAL 9010, velikost 300x8</t>
  </si>
  <si>
    <t>K1.11m</t>
  </si>
  <si>
    <t>K1.11</t>
  </si>
  <si>
    <t>Obdélníková mřížka s přeslechovým tlumičem 400x130mm s oboustranným bílým panelem</t>
  </si>
  <si>
    <t>AHU K1 - kanceláře+studia-přívod a odvod vzduchu</t>
  </si>
  <si>
    <t>K3.11m</t>
  </si>
  <si>
    <t>K3.11</t>
  </si>
  <si>
    <t>K3.40m</t>
  </si>
  <si>
    <t>K3.40</t>
  </si>
  <si>
    <t>751 39 8092R</t>
  </si>
  <si>
    <t>Regulátor průtoku variabilní se servophonem 24V, 0-10V, DN125</t>
  </si>
  <si>
    <t>Mtž regulátoru variabilního průtoku D do 200</t>
  </si>
  <si>
    <t>Oblouk segmentový 45° DN200</t>
  </si>
  <si>
    <t>Oblouk segmentový 90° DN200</t>
  </si>
  <si>
    <t>Oblouk segmentový 45° DN125</t>
  </si>
  <si>
    <t>P.02m</t>
  </si>
  <si>
    <t>P.02d</t>
  </si>
  <si>
    <t>P.02e</t>
  </si>
  <si>
    <t>P.02i</t>
  </si>
  <si>
    <t>P.02j</t>
  </si>
  <si>
    <t>P.04m</t>
  </si>
  <si>
    <t>P.04b</t>
  </si>
  <si>
    <t>P.04c</t>
  </si>
  <si>
    <t>P.04d</t>
  </si>
  <si>
    <t>751 51 4536</t>
  </si>
  <si>
    <t>P.06m</t>
  </si>
  <si>
    <t>P.06b</t>
  </si>
  <si>
    <t>P.06d</t>
  </si>
  <si>
    <t>Odbočka jednostranná 90° 160/125</t>
  </si>
  <si>
    <t>Odbočka jednostranná 90° 200/125</t>
  </si>
  <si>
    <t>P.09m</t>
  </si>
  <si>
    <t>P.09d</t>
  </si>
  <si>
    <t>P.09h</t>
  </si>
  <si>
    <t>P.12m</t>
  </si>
  <si>
    <t>P.13m</t>
  </si>
  <si>
    <t>P.12b</t>
  </si>
  <si>
    <t>P.12c</t>
  </si>
  <si>
    <t>P.13a</t>
  </si>
  <si>
    <t>P.15m</t>
  </si>
  <si>
    <t>P.15b</t>
  </si>
  <si>
    <t>P.15c</t>
  </si>
  <si>
    <t>P.15d</t>
  </si>
  <si>
    <t>ks</t>
  </si>
  <si>
    <t>Zaregulování systému VZT - 1 koncový prvek</t>
  </si>
  <si>
    <t>P.301m</t>
  </si>
  <si>
    <t>O.01</t>
  </si>
  <si>
    <t>O.02</t>
  </si>
  <si>
    <t>O.03</t>
  </si>
  <si>
    <t>O.04</t>
  </si>
  <si>
    <t>O.05</t>
  </si>
  <si>
    <t>O.06</t>
  </si>
  <si>
    <t>713 41 1111</t>
  </si>
  <si>
    <t>602</t>
  </si>
  <si>
    <t>631 50 980</t>
  </si>
  <si>
    <t xml:space="preserve">AHU P - Potrubí </t>
  </si>
  <si>
    <t>Doprava horizontální a vertikální</t>
  </si>
  <si>
    <t>K1.22m</t>
  </si>
  <si>
    <t>K1.22</t>
  </si>
  <si>
    <t>K1.23m</t>
  </si>
  <si>
    <t>K1.23</t>
  </si>
  <si>
    <t>Čro Olomouc - dostavba studií objektu Pavelčákova 2/19</t>
  </si>
  <si>
    <t>AHU K3 - Hygienické zázemí - odvod vzduchu</t>
  </si>
  <si>
    <t>Talířový ventil univerzální, kovový, bílý DN160 se  zděří</t>
  </si>
  <si>
    <t>spojka DN160</t>
  </si>
  <si>
    <t>Požární prostup stěnou hruhového potrubí do DN200</t>
  </si>
  <si>
    <t>751 58 1356</t>
  </si>
  <si>
    <t xml:space="preserve">Tepelná izolace minerální vata tl.20mm+Al polep (m=25-40kg/m3)
</t>
  </si>
  <si>
    <t>den</t>
  </si>
  <si>
    <t>95250100</t>
  </si>
  <si>
    <t>Nájem za den řadového trubkového lešení s podlahami do 200kg/m2, š=0,6-0,9m do 10m, 12m2</t>
  </si>
  <si>
    <t>949 10 1120R</t>
  </si>
  <si>
    <t>751 69 1111</t>
  </si>
  <si>
    <t>949 10 1121R</t>
  </si>
  <si>
    <t>949 10 1122R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</si>
</sst>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;\-#,##0.0"/>
  </numFmts>
  <fonts count="40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2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7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Trebuchet MS"/>
      <family val="2"/>
      <charset val="238"/>
    </font>
    <font>
      <sz val="9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sz val="18"/>
      <color theme="10"/>
      <name val="Wingdings 2"/>
      <family val="1"/>
      <charset val="2"/>
    </font>
    <font>
      <u/>
      <sz val="10"/>
      <color theme="10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8"/>
      <color indexed="55"/>
      <name val="Trebuchet MS"/>
      <family val="2"/>
      <charset val="238"/>
    </font>
    <font>
      <i/>
      <sz val="8"/>
      <color rgb="FF0000CC"/>
      <name val="Trebuchet MS"/>
      <family val="2"/>
      <charset val="238"/>
    </font>
    <font>
      <sz val="8"/>
      <color rgb="FF0000CC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FF000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30" fillId="0" borderId="0" applyNumberFormat="0" applyFill="0" applyBorder="0" applyAlignment="0" applyProtection="0">
      <alignment vertical="top"/>
      <protection locked="0"/>
    </xf>
  </cellStyleXfs>
  <cellXfs count="272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0" fontId="0" fillId="2" borderId="0" xfId="0" applyFill="1" applyAlignment="1">
      <alignment horizontal="left" vertical="top"/>
      <protection locked="0"/>
    </xf>
    <xf numFmtId="0" fontId="1" fillId="2" borderId="0" xfId="0" applyFont="1" applyFill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0" fontId="0" fillId="0" borderId="1" xfId="0" applyBorder="1" applyAlignment="1">
      <alignment horizontal="left" vertical="top"/>
      <protection locked="0"/>
    </xf>
    <xf numFmtId="0" fontId="0" fillId="0" borderId="2" xfId="0" applyBorder="1" applyAlignment="1">
      <alignment horizontal="left" vertical="top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4" xfId="0" applyBorder="1" applyAlignment="1">
      <alignment horizontal="left" vertical="top"/>
      <protection locked="0"/>
    </xf>
    <xf numFmtId="0" fontId="0" fillId="0" borderId="5" xfId="0" applyBorder="1" applyAlignment="1">
      <alignment horizontal="left" vertical="top"/>
      <protection locked="0"/>
    </xf>
    <xf numFmtId="0" fontId="2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center"/>
      <protection locked="0"/>
    </xf>
    <xf numFmtId="0" fontId="5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0" fillId="0" borderId="6" xfId="0" applyBorder="1" applyAlignment="1">
      <alignment horizontal="left" vertical="top"/>
      <protection locked="0"/>
    </xf>
    <xf numFmtId="0" fontId="0" fillId="0" borderId="4" xfId="0" applyBorder="1" applyAlignment="1">
      <alignment horizontal="left" vertical="center"/>
      <protection locked="0"/>
    </xf>
    <xf numFmtId="0" fontId="7" fillId="0" borderId="7" xfId="0" applyFont="1" applyBorder="1" applyAlignment="1">
      <alignment horizontal="lef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0" fillId="0" borderId="5" xfId="0" applyBorder="1" applyAlignment="1">
      <alignment horizontal="left" vertical="center"/>
      <protection locked="0"/>
    </xf>
    <xf numFmtId="0" fontId="8" fillId="0" borderId="4" xfId="0" applyFont="1" applyBorder="1" applyAlignment="1">
      <alignment horizontal="left" vertical="center"/>
      <protection locked="0"/>
    </xf>
    <xf numFmtId="0" fontId="8" fillId="0" borderId="0" xfId="0" applyFont="1" applyAlignment="1">
      <alignment horizontal="left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0" fontId="8" fillId="0" borderId="0" xfId="0" applyFont="1" applyAlignment="1">
      <alignment horizontal="center" vertical="center"/>
      <protection locked="0"/>
    </xf>
    <xf numFmtId="0" fontId="8" fillId="0" borderId="5" xfId="0" applyFont="1" applyBorder="1" applyAlignment="1">
      <alignment horizontal="left" vertical="center"/>
      <protection locked="0"/>
    </xf>
    <xf numFmtId="0" fontId="0" fillId="3" borderId="0" xfId="0" applyFill="1" applyAlignment="1">
      <alignment horizontal="left" vertical="center"/>
      <protection locked="0"/>
    </xf>
    <xf numFmtId="0" fontId="4" fillId="3" borderId="8" xfId="0" applyFont="1" applyFill="1" applyBorder="1" applyAlignment="1">
      <alignment horizontal="left" vertical="center"/>
      <protection locked="0"/>
    </xf>
    <xf numFmtId="0" fontId="0" fillId="3" borderId="9" xfId="0" applyFill="1" applyBorder="1" applyAlignment="1">
      <alignment horizontal="left" vertical="center"/>
      <protection locked="0"/>
    </xf>
    <xf numFmtId="0" fontId="4" fillId="3" borderId="9" xfId="0" applyFont="1" applyFill="1" applyBorder="1" applyAlignment="1">
      <alignment horizontal="center" vertical="center"/>
      <protection locked="0"/>
    </xf>
    <xf numFmtId="0" fontId="0" fillId="3" borderId="5" xfId="0" applyFill="1" applyBorder="1" applyAlignment="1">
      <alignment horizontal="left" vertical="center"/>
      <protection locked="0"/>
    </xf>
    <xf numFmtId="0" fontId="0" fillId="0" borderId="10" xfId="0" applyBorder="1" applyAlignment="1">
      <alignment horizontal="left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2" xfId="0" applyBorder="1" applyAlignment="1">
      <alignment horizontal="left" vertical="center"/>
      <protection locked="0"/>
    </xf>
    <xf numFmtId="0" fontId="0" fillId="0" borderId="1" xfId="0" applyBorder="1" applyAlignment="1">
      <alignment horizontal="left" vertical="center"/>
      <protection locked="0"/>
    </xf>
    <xf numFmtId="0" fontId="0" fillId="0" borderId="2" xfId="0" applyBorder="1" applyAlignment="1">
      <alignment horizontal="left" vertical="center"/>
      <protection locked="0"/>
    </xf>
    <xf numFmtId="0" fontId="4" fillId="0" borderId="4" xfId="0" applyFont="1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center"/>
      <protection locked="0"/>
    </xf>
    <xf numFmtId="0" fontId="0" fillId="0" borderId="14" xfId="0" applyBorder="1" applyAlignment="1">
      <alignment horizontal="left" vertical="center"/>
      <protection locked="0"/>
    </xf>
    <xf numFmtId="0" fontId="0" fillId="0" borderId="16" xfId="0" applyBorder="1" applyAlignment="1">
      <alignment horizontal="left" vertical="center"/>
      <protection locked="0"/>
    </xf>
    <xf numFmtId="0" fontId="6" fillId="3" borderId="17" xfId="0" applyFont="1" applyFill="1" applyBorder="1" applyAlignment="1">
      <alignment horizontal="center" vertical="center"/>
      <protection locked="0"/>
    </xf>
    <xf numFmtId="0" fontId="5" fillId="0" borderId="18" xfId="0" applyFont="1" applyBorder="1" applyAlignment="1">
      <alignment horizontal="center" vertical="center" wrapText="1"/>
      <protection locked="0"/>
    </xf>
    <xf numFmtId="0" fontId="5" fillId="0" borderId="19" xfId="0" applyFont="1" applyBorder="1" applyAlignment="1">
      <alignment horizontal="center" vertical="center" wrapText="1"/>
      <protection locked="0"/>
    </xf>
    <xf numFmtId="0" fontId="5" fillId="0" borderId="20" xfId="0" applyFont="1" applyBorder="1" applyAlignment="1">
      <alignment horizontal="center" vertical="center" wrapText="1"/>
      <protection locked="0"/>
    </xf>
    <xf numFmtId="0" fontId="0" fillId="0" borderId="21" xfId="0" applyBorder="1" applyAlignment="1">
      <alignment horizontal="left" vertical="center"/>
      <protection locked="0"/>
    </xf>
    <xf numFmtId="0" fontId="11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center" vertical="center"/>
      <protection locked="0"/>
    </xf>
    <xf numFmtId="39" fontId="10" fillId="0" borderId="15" xfId="0" applyNumberFormat="1" applyFont="1" applyBorder="1" applyAlignment="1">
      <alignment horizontal="right" vertical="center"/>
      <protection locked="0"/>
    </xf>
    <xf numFmtId="39" fontId="10" fillId="0" borderId="0" xfId="0" applyNumberFormat="1" applyFont="1" applyAlignment="1">
      <alignment horizontal="right" vertical="center"/>
      <protection locked="0"/>
    </xf>
    <xf numFmtId="166" fontId="10" fillId="0" borderId="0" xfId="0" applyNumberFormat="1" applyFont="1" applyAlignment="1">
      <alignment horizontal="right" vertical="center"/>
      <protection locked="0"/>
    </xf>
    <xf numFmtId="39" fontId="10" fillId="0" borderId="16" xfId="0" applyNumberFormat="1" applyFont="1" applyBorder="1" applyAlignment="1">
      <alignment horizontal="right" vertical="center"/>
      <protection locked="0"/>
    </xf>
    <xf numFmtId="0" fontId="12" fillId="0" borderId="0" xfId="0" applyFont="1" applyAlignment="1">
      <alignment horizontal="left" vertical="center"/>
      <protection locked="0"/>
    </xf>
    <xf numFmtId="0" fontId="12" fillId="0" borderId="4" xfId="0" applyFont="1" applyBorder="1" applyAlignment="1">
      <alignment horizontal="left" vertical="center"/>
      <protection locked="0"/>
    </xf>
    <xf numFmtId="0" fontId="13" fillId="0" borderId="0" xfId="0" applyFont="1" applyAlignment="1">
      <alignment horizontal="left" vertical="center"/>
      <protection locked="0"/>
    </xf>
    <xf numFmtId="0" fontId="15" fillId="0" borderId="0" xfId="0" applyFont="1" applyAlignment="1">
      <alignment horizontal="center" vertical="center"/>
      <protection locked="0"/>
    </xf>
    <xf numFmtId="39" fontId="16" fillId="0" borderId="22" xfId="0" applyNumberFormat="1" applyFont="1" applyBorder="1" applyAlignment="1">
      <alignment horizontal="right" vertical="center"/>
      <protection locked="0"/>
    </xf>
    <xf numFmtId="39" fontId="16" fillId="0" borderId="23" xfId="0" applyNumberFormat="1" applyFont="1" applyBorder="1" applyAlignment="1">
      <alignment horizontal="right" vertical="center"/>
      <protection locked="0"/>
    </xf>
    <xf numFmtId="166" fontId="16" fillId="0" borderId="23" xfId="0" applyNumberFormat="1" applyFont="1" applyBorder="1" applyAlignment="1">
      <alignment horizontal="right" vertical="center"/>
      <protection locked="0"/>
    </xf>
    <xf numFmtId="39" fontId="16" fillId="0" borderId="24" xfId="0" applyNumberFormat="1" applyFont="1" applyBorder="1" applyAlignment="1">
      <alignment horizontal="right" vertical="center"/>
      <protection locked="0"/>
    </xf>
    <xf numFmtId="0" fontId="0" fillId="0" borderId="0" xfId="0" applyAlignment="1">
      <alignment horizontal="left" vertical="center" wrapText="1"/>
      <protection locked="0"/>
    </xf>
    <xf numFmtId="0" fontId="0" fillId="0" borderId="5" xfId="0" applyBorder="1" applyAlignment="1">
      <alignment horizontal="left" vertical="center" wrapText="1"/>
      <protection locked="0"/>
    </xf>
    <xf numFmtId="0" fontId="7" fillId="0" borderId="0" xfId="0" applyFont="1" applyAlignment="1">
      <alignment horizontal="left" vertical="center"/>
      <protection locked="0"/>
    </xf>
    <xf numFmtId="0" fontId="8" fillId="0" borderId="0" xfId="0" applyFont="1" applyAlignment="1">
      <alignment horizontal="right" vertical="center"/>
      <protection locked="0"/>
    </xf>
    <xf numFmtId="0" fontId="4" fillId="3" borderId="9" xfId="0" applyFont="1" applyFill="1" applyBorder="1" applyAlignment="1">
      <alignment horizontal="right" vertical="center"/>
      <protection locked="0"/>
    </xf>
    <xf numFmtId="0" fontId="0" fillId="0" borderId="3" xfId="0" applyBorder="1" applyAlignment="1">
      <alignment horizontal="left" vertical="center"/>
      <protection locked="0"/>
    </xf>
    <xf numFmtId="0" fontId="17" fillId="0" borderId="0" xfId="0" applyFont="1" applyAlignment="1">
      <alignment horizontal="left" vertical="center"/>
      <protection locked="0"/>
    </xf>
    <xf numFmtId="0" fontId="18" fillId="0" borderId="0" xfId="0" applyFont="1" applyAlignment="1">
      <alignment horizontal="left" vertical="center"/>
      <protection locked="0"/>
    </xf>
    <xf numFmtId="0" fontId="18" fillId="0" borderId="5" xfId="0" applyFont="1" applyBorder="1" applyAlignment="1">
      <alignment horizontal="left" vertical="center"/>
      <protection locked="0"/>
    </xf>
    <xf numFmtId="0" fontId="20" fillId="0" borderId="0" xfId="0" applyFont="1" applyAlignment="1">
      <alignment horizontal="left" vertical="center"/>
      <protection locked="0"/>
    </xf>
    <xf numFmtId="0" fontId="21" fillId="0" borderId="0" xfId="0" applyFont="1" applyAlignment="1">
      <alignment horizontal="left" vertical="center"/>
      <protection locked="0"/>
    </xf>
    <xf numFmtId="0" fontId="21" fillId="0" borderId="5" xfId="0" applyFont="1" applyBorder="1" applyAlignment="1">
      <alignment horizontal="left" vertical="center"/>
      <protection locked="0"/>
    </xf>
    <xf numFmtId="0" fontId="0" fillId="0" borderId="0" xfId="0" applyAlignment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  <protection locked="0"/>
    </xf>
    <xf numFmtId="0" fontId="6" fillId="3" borderId="18" xfId="0" applyFont="1" applyFill="1" applyBorder="1" applyAlignment="1">
      <alignment horizontal="center" vertical="center" wrapText="1"/>
      <protection locked="0"/>
    </xf>
    <xf numFmtId="0" fontId="6" fillId="3" borderId="19" xfId="0" applyFont="1" applyFill="1" applyBorder="1" applyAlignment="1">
      <alignment horizontal="center" vertical="center" wrapText="1"/>
      <protection locked="0"/>
    </xf>
    <xf numFmtId="0" fontId="6" fillId="3" borderId="20" xfId="0" applyFont="1" applyFill="1" applyBorder="1" applyAlignment="1">
      <alignment horizontal="center" vertical="center" wrapText="1"/>
      <protection locked="0"/>
    </xf>
    <xf numFmtId="166" fontId="22" fillId="0" borderId="13" xfId="0" applyNumberFormat="1" applyFont="1" applyBorder="1" applyAlignment="1">
      <alignment horizontal="right"/>
      <protection locked="0"/>
    </xf>
    <xf numFmtId="166" fontId="22" fillId="0" borderId="14" xfId="0" applyNumberFormat="1" applyFont="1" applyBorder="1" applyAlignment="1">
      <alignment horizontal="right"/>
      <protection locked="0"/>
    </xf>
    <xf numFmtId="39" fontId="23" fillId="0" borderId="0" xfId="0" applyNumberFormat="1" applyFont="1" applyAlignment="1">
      <alignment horizontal="right" vertical="center"/>
      <protection locked="0"/>
    </xf>
    <xf numFmtId="0" fontId="0" fillId="0" borderId="0" xfId="0" applyAlignment="1">
      <alignment horizontal="left"/>
      <protection locked="0"/>
    </xf>
    <xf numFmtId="0" fontId="19" fillId="0" borderId="4" xfId="0" applyFont="1" applyBorder="1" applyAlignment="1">
      <alignment horizontal="left"/>
      <protection locked="0"/>
    </xf>
    <xf numFmtId="0" fontId="18" fillId="0" borderId="0" xfId="0" applyFont="1" applyAlignment="1">
      <alignment horizontal="left"/>
      <protection locked="0"/>
    </xf>
    <xf numFmtId="0" fontId="19" fillId="0" borderId="0" xfId="0" applyFont="1" applyAlignment="1">
      <alignment horizontal="left"/>
      <protection locked="0"/>
    </xf>
    <xf numFmtId="166" fontId="19" fillId="0" borderId="0" xfId="0" applyNumberFormat="1" applyFont="1" applyAlignment="1">
      <alignment horizontal="right"/>
      <protection locked="0"/>
    </xf>
    <xf numFmtId="166" fontId="19" fillId="0" borderId="16" xfId="0" applyNumberFormat="1" applyFont="1" applyBorder="1" applyAlignment="1">
      <alignment horizontal="right"/>
      <protection locked="0"/>
    </xf>
    <xf numFmtId="39" fontId="19" fillId="0" borderId="0" xfId="0" applyNumberFormat="1" applyFont="1" applyAlignment="1">
      <alignment horizontal="right" vertical="center"/>
      <protection locked="0"/>
    </xf>
    <xf numFmtId="0" fontId="21" fillId="0" borderId="0" xfId="0" applyFont="1" applyAlignment="1">
      <alignment horizontal="left"/>
      <protection locked="0"/>
    </xf>
    <xf numFmtId="0" fontId="30" fillId="2" borderId="0" xfId="1" applyFill="1" applyAlignment="1">
      <alignment horizontal="left" vertical="top"/>
      <protection locked="0"/>
    </xf>
    <xf numFmtId="0" fontId="31" fillId="0" borderId="0" xfId="1" applyFont="1" applyAlignment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/>
    </xf>
    <xf numFmtId="0" fontId="26" fillId="2" borderId="0" xfId="0" applyFont="1" applyFill="1" applyAlignment="1" applyProtection="1">
      <alignment horizontal="left" vertical="center"/>
    </xf>
    <xf numFmtId="0" fontId="27" fillId="2" borderId="0" xfId="0" applyFont="1" applyFill="1" applyAlignment="1" applyProtection="1">
      <alignment horizontal="left" vertical="center"/>
    </xf>
    <xf numFmtId="0" fontId="32" fillId="2" borderId="0" xfId="1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26" fillId="0" borderId="0" xfId="0" applyFont="1" applyAlignment="1" applyProtection="1">
      <alignment horizontal="left" vertical="center"/>
    </xf>
    <xf numFmtId="0" fontId="0" fillId="0" borderId="4" xfId="0" applyBorder="1" applyAlignment="1">
      <alignment horizontal="left" vertical="center" wrapText="1"/>
      <protection locked="0"/>
    </xf>
    <xf numFmtId="0" fontId="18" fillId="0" borderId="4" xfId="0" applyFont="1" applyBorder="1" applyAlignment="1">
      <alignment horizontal="left" vertical="center"/>
      <protection locked="0"/>
    </xf>
    <xf numFmtId="0" fontId="21" fillId="0" borderId="4" xfId="0" applyFont="1" applyBorder="1" applyAlignment="1">
      <alignment horizontal="left" vertical="center"/>
      <protection locked="0"/>
    </xf>
    <xf numFmtId="2" fontId="32" fillId="2" borderId="0" xfId="1" applyNumberFormat="1" applyFont="1" applyFill="1" applyAlignment="1" applyProtection="1">
      <alignment horizontal="left" vertical="center"/>
    </xf>
    <xf numFmtId="2" fontId="0" fillId="0" borderId="0" xfId="0" applyNumberFormat="1" applyAlignment="1">
      <alignment horizontal="left" vertical="top"/>
      <protection locked="0"/>
    </xf>
    <xf numFmtId="2" fontId="0" fillId="0" borderId="0" xfId="0" applyNumberFormat="1" applyAlignment="1">
      <alignment horizontal="left" vertical="center"/>
      <protection locked="0"/>
    </xf>
    <xf numFmtId="2" fontId="17" fillId="0" borderId="0" xfId="0" applyNumberFormat="1" applyFont="1" applyAlignment="1">
      <alignment horizontal="left" vertical="center"/>
      <protection locked="0"/>
    </xf>
    <xf numFmtId="2" fontId="20" fillId="0" borderId="0" xfId="0" applyNumberFormat="1" applyFont="1" applyAlignment="1">
      <alignment horizontal="left" vertical="center"/>
      <protection locked="0"/>
    </xf>
    <xf numFmtId="0" fontId="28" fillId="0" borderId="0" xfId="0" applyFont="1" applyAlignment="1">
      <alignment horizontal="left" vertical="top"/>
      <protection locked="0"/>
    </xf>
    <xf numFmtId="0" fontId="29" fillId="0" borderId="0" xfId="0" applyFont="1" applyAlignment="1">
      <alignment horizontal="left" vertical="center"/>
      <protection locked="0"/>
    </xf>
    <xf numFmtId="2" fontId="0" fillId="0" borderId="0" xfId="0" applyNumberFormat="1" applyAlignment="1">
      <alignment horizontal="left" vertical="center" wrapText="1"/>
      <protection locked="0"/>
    </xf>
    <xf numFmtId="2" fontId="0" fillId="0" borderId="21" xfId="0" applyNumberFormat="1" applyBorder="1" applyAlignment="1">
      <alignment horizontal="left" vertical="center"/>
      <protection locked="0"/>
    </xf>
    <xf numFmtId="2" fontId="2" fillId="0" borderId="0" xfId="0" applyNumberFormat="1" applyFont="1" applyAlignment="1">
      <alignment horizontal="left" vertical="center"/>
      <protection locked="0"/>
    </xf>
    <xf numFmtId="2" fontId="5" fillId="0" borderId="18" xfId="0" applyNumberFormat="1" applyFont="1" applyBorder="1" applyAlignment="1">
      <alignment horizontal="center" vertical="center" wrapText="1"/>
      <protection locked="0"/>
    </xf>
    <xf numFmtId="0" fontId="35" fillId="0" borderId="0" xfId="0" applyFont="1" applyAlignment="1">
      <alignment horizontal="right" vertical="center"/>
      <protection locked="0"/>
    </xf>
    <xf numFmtId="0" fontId="28" fillId="0" borderId="0" xfId="0" applyFont="1" applyAlignment="1">
      <alignment horizontal="left" vertical="center"/>
      <protection locked="0"/>
    </xf>
    <xf numFmtId="49" fontId="11" fillId="0" borderId="0" xfId="0" applyNumberFormat="1" applyFont="1" applyAlignment="1">
      <alignment horizontal="left" vertical="center"/>
      <protection locked="0"/>
    </xf>
    <xf numFmtId="49" fontId="0" fillId="0" borderId="0" xfId="0" applyNumberFormat="1" applyAlignment="1">
      <alignment horizontal="left"/>
      <protection locked="0"/>
    </xf>
    <xf numFmtId="49" fontId="0" fillId="0" borderId="0" xfId="0" applyNumberFormat="1" applyAlignment="1">
      <alignment horizontal="left" vertical="top"/>
      <protection locked="0"/>
    </xf>
    <xf numFmtId="14" fontId="6" fillId="0" borderId="0" xfId="0" applyNumberFormat="1" applyFont="1" applyAlignment="1">
      <alignment horizontal="left" vertical="center"/>
      <protection locked="0"/>
    </xf>
    <xf numFmtId="14" fontId="0" fillId="0" borderId="0" xfId="0" applyNumberFormat="1" applyAlignment="1">
      <alignment horizontal="left" vertical="center"/>
      <protection locked="0"/>
    </xf>
    <xf numFmtId="49" fontId="0" fillId="0" borderId="0" xfId="0" applyNumberFormat="1" applyAlignment="1">
      <alignment horizontal="left" vertical="center"/>
      <protection locked="0"/>
    </xf>
    <xf numFmtId="2" fontId="0" fillId="0" borderId="22" xfId="0" applyNumberFormat="1" applyBorder="1" applyAlignment="1">
      <alignment horizontal="left" vertical="center"/>
      <protection locked="0"/>
    </xf>
    <xf numFmtId="0" fontId="0" fillId="0" borderId="23" xfId="0" applyBorder="1" applyAlignment="1">
      <alignment horizontal="lef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49" fontId="0" fillId="0" borderId="11" xfId="0" applyNumberFormat="1" applyBorder="1" applyAlignment="1">
      <alignment horizontal="left" vertical="center"/>
      <protection locked="0"/>
    </xf>
    <xf numFmtId="0" fontId="2" fillId="0" borderId="0" xfId="0" applyFont="1" applyAlignment="1">
      <alignment horizontal="center" vertical="center"/>
      <protection locked="0"/>
    </xf>
    <xf numFmtId="0" fontId="0" fillId="0" borderId="0" xfId="0" applyAlignment="1">
      <alignment horizontal="left" vertical="top"/>
      <protection locked="0"/>
    </xf>
    <xf numFmtId="0" fontId="3" fillId="0" borderId="0" xfId="0" applyFont="1" applyAlignment="1">
      <alignment horizontal="center" vertical="center"/>
      <protection locked="0"/>
    </xf>
    <xf numFmtId="0" fontId="0" fillId="0" borderId="5" xfId="0" applyBorder="1" applyAlignment="1">
      <alignment horizontal="left" vertical="top"/>
      <protection locked="0"/>
    </xf>
    <xf numFmtId="0" fontId="4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center" wrapText="1"/>
      <protection locked="0"/>
    </xf>
    <xf numFmtId="39" fontId="7" fillId="0" borderId="7" xfId="0" applyNumberFormat="1" applyFont="1" applyBorder="1" applyAlignment="1">
      <alignment horizontal="right" vertical="center"/>
      <protection locked="0"/>
    </xf>
    <xf numFmtId="0" fontId="0" fillId="0" borderId="7" xfId="0" applyBorder="1" applyAlignment="1">
      <alignment horizontal="left" vertical="center"/>
      <protection locked="0"/>
    </xf>
    <xf numFmtId="39" fontId="9" fillId="0" borderId="0" xfId="0" applyNumberFormat="1" applyFont="1" applyAlignment="1">
      <alignment horizontal="right" vertical="center"/>
      <protection locked="0"/>
    </xf>
    <xf numFmtId="0" fontId="8" fillId="0" borderId="0" xfId="0" applyFont="1" applyAlignment="1">
      <alignment horizontal="left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0" fontId="2" fillId="3" borderId="0" xfId="0" applyFont="1" applyFill="1" applyAlignment="1">
      <alignment horizontal="center" vertical="center"/>
      <protection locked="0"/>
    </xf>
    <xf numFmtId="0" fontId="6" fillId="3" borderId="8" xfId="0" applyFont="1" applyFill="1" applyBorder="1" applyAlignment="1">
      <alignment horizontal="center" vertical="center"/>
      <protection locked="0"/>
    </xf>
    <xf numFmtId="0" fontId="0" fillId="3" borderId="9" xfId="0" applyFill="1" applyBorder="1" applyAlignment="1">
      <alignment horizontal="left" vertical="center"/>
      <protection locked="0"/>
    </xf>
    <xf numFmtId="0" fontId="6" fillId="3" borderId="9" xfId="0" applyFont="1" applyFill="1" applyBorder="1" applyAlignment="1">
      <alignment horizontal="center" vertical="center"/>
      <protection locked="0"/>
    </xf>
    <xf numFmtId="0" fontId="6" fillId="3" borderId="9" xfId="0" applyFont="1" applyFill="1" applyBorder="1" applyAlignment="1">
      <alignment horizontal="right" vertical="center"/>
      <protection locked="0"/>
    </xf>
    <xf numFmtId="0" fontId="4" fillId="3" borderId="9" xfId="0" applyFont="1" applyFill="1" applyBorder="1" applyAlignment="1">
      <alignment horizontal="left" vertical="center"/>
      <protection locked="0"/>
    </xf>
    <xf numFmtId="39" fontId="4" fillId="3" borderId="9" xfId="0" applyNumberFormat="1" applyFont="1" applyFill="1" applyBorder="1" applyAlignment="1">
      <alignment horizontal="right" vertical="center"/>
      <protection locked="0"/>
    </xf>
    <xf numFmtId="0" fontId="0" fillId="3" borderId="17" xfId="0" applyFill="1" applyBorder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10" fillId="0" borderId="21" xfId="0" applyFont="1" applyBorder="1" applyAlignment="1">
      <alignment horizontal="center" vertical="center"/>
      <protection locked="0"/>
    </xf>
    <xf numFmtId="0" fontId="0" fillId="0" borderId="13" xfId="0" applyBorder="1" applyAlignment="1">
      <alignment horizontal="left" vertical="center"/>
      <protection locked="0"/>
    </xf>
    <xf numFmtId="0" fontId="0" fillId="0" borderId="15" xfId="0" applyBorder="1" applyAlignment="1">
      <alignment horizontal="left" vertical="center"/>
      <protection locked="0"/>
    </xf>
    <xf numFmtId="39" fontId="14" fillId="0" borderId="0" xfId="0" applyNumberFormat="1" applyFont="1" applyAlignment="1">
      <alignment horizontal="right" vertical="center"/>
      <protection locked="0"/>
    </xf>
    <xf numFmtId="0" fontId="14" fillId="0" borderId="0" xfId="0" applyFont="1" applyAlignment="1">
      <alignment horizontal="left" vertical="center"/>
      <protection locked="0"/>
    </xf>
    <xf numFmtId="0" fontId="13" fillId="0" borderId="0" xfId="0" applyFont="1" applyAlignment="1">
      <alignment horizontal="left" vertical="center" wrapText="1"/>
      <protection locked="0"/>
    </xf>
    <xf numFmtId="0" fontId="13" fillId="0" borderId="0" xfId="0" applyFont="1" applyAlignment="1">
      <alignment horizontal="left" vertical="center"/>
      <protection locked="0"/>
    </xf>
    <xf numFmtId="0" fontId="34" fillId="0" borderId="0" xfId="0" applyFont="1" applyAlignment="1">
      <alignment horizontal="left" vertical="center" wrapText="1"/>
      <protection locked="0"/>
    </xf>
    <xf numFmtId="39" fontId="11" fillId="0" borderId="0" xfId="0" applyNumberFormat="1" applyFont="1" applyAlignment="1">
      <alignment horizontal="right" vertical="center"/>
      <protection locked="0"/>
    </xf>
    <xf numFmtId="0" fontId="11" fillId="0" borderId="0" xfId="0" applyFont="1" applyAlignment="1">
      <alignment horizontal="left" vertical="center"/>
      <protection locked="0"/>
    </xf>
    <xf numFmtId="0" fontId="6" fillId="3" borderId="19" xfId="0" applyFont="1" applyFill="1" applyBorder="1" applyAlignment="1">
      <alignment horizontal="center" vertical="center" wrapText="1"/>
      <protection locked="0"/>
    </xf>
    <xf numFmtId="0" fontId="0" fillId="3" borderId="19" xfId="0" applyFill="1" applyBorder="1" applyAlignment="1">
      <alignment horizontal="center" vertical="center" wrapText="1"/>
      <protection locked="0"/>
    </xf>
    <xf numFmtId="39" fontId="18" fillId="0" borderId="0" xfId="0" applyNumberFormat="1" applyFont="1" applyAlignment="1">
      <alignment horizontal="right" vertical="center"/>
      <protection locked="0"/>
    </xf>
    <xf numFmtId="0" fontId="19" fillId="0" borderId="0" xfId="0" applyFont="1" applyAlignment="1">
      <alignment horizontal="left" vertical="center"/>
      <protection locked="0"/>
    </xf>
    <xf numFmtId="39" fontId="21" fillId="0" borderId="0" xfId="0" applyNumberFormat="1" applyFont="1" applyAlignment="1">
      <alignment horizontal="right" vertical="center"/>
      <protection locked="0"/>
    </xf>
    <xf numFmtId="165" fontId="6" fillId="0" borderId="0" xfId="0" applyNumberFormat="1" applyFont="1" applyAlignment="1">
      <alignment horizontal="left" vertical="top"/>
      <protection locked="0"/>
    </xf>
    <xf numFmtId="0" fontId="29" fillId="0" borderId="0" xfId="0" applyFont="1" applyAlignment="1">
      <alignment horizontal="left" vertical="center"/>
      <protection locked="0"/>
    </xf>
    <xf numFmtId="0" fontId="25" fillId="0" borderId="13" xfId="0" applyFont="1" applyBorder="1" applyAlignment="1">
      <alignment horizontal="left" vertical="center" wrapText="1"/>
      <protection locked="0"/>
    </xf>
    <xf numFmtId="39" fontId="11" fillId="0" borderId="0" xfId="0" applyNumberFormat="1" applyFont="1" applyAlignment="1">
      <alignment horizontal="right"/>
      <protection locked="0"/>
    </xf>
    <xf numFmtId="39" fontId="18" fillId="0" borderId="0" xfId="0" applyNumberFormat="1" applyFont="1" applyAlignment="1">
      <alignment horizontal="right"/>
      <protection locked="0"/>
    </xf>
    <xf numFmtId="0" fontId="19" fillId="0" borderId="0" xfId="0" applyFont="1" applyAlignment="1">
      <alignment horizontal="left"/>
      <protection locked="0"/>
    </xf>
    <xf numFmtId="39" fontId="21" fillId="0" borderId="0" xfId="0" applyNumberFormat="1" applyFont="1" applyAlignment="1">
      <alignment horizontal="right"/>
      <protection locked="0"/>
    </xf>
    <xf numFmtId="0" fontId="32" fillId="2" borderId="0" xfId="1" applyFont="1" applyFill="1" applyAlignment="1" applyProtection="1">
      <alignment horizontal="center" vertical="center"/>
    </xf>
    <xf numFmtId="39" fontId="8" fillId="0" borderId="0" xfId="0" applyNumberFormat="1" applyFont="1" applyAlignment="1">
      <alignment horizontal="right" vertical="center"/>
      <protection locked="0"/>
    </xf>
    <xf numFmtId="0" fontId="0" fillId="0" borderId="5" xfId="0" applyBorder="1" applyAlignment="1">
      <alignment horizontal="left" vertical="center"/>
      <protection locked="0"/>
    </xf>
    <xf numFmtId="0" fontId="29" fillId="3" borderId="0" xfId="0" applyFont="1" applyFill="1" applyAlignment="1">
      <alignment horizontal="center" vertical="center"/>
      <protection locked="0"/>
    </xf>
    <xf numFmtId="0" fontId="0" fillId="3" borderId="0" xfId="0" applyFill="1" applyAlignment="1">
      <alignment horizontal="left" vertical="center"/>
      <protection locked="0"/>
    </xf>
    <xf numFmtId="0" fontId="6" fillId="3" borderId="0" xfId="0" applyFont="1" applyFill="1" applyAlignment="1">
      <alignment horizontal="center" vertical="center"/>
      <protection locked="0"/>
    </xf>
    <xf numFmtId="0" fontId="0" fillId="0" borderId="0" xfId="0" applyAlignment="1">
      <alignment horizontal="left" vertical="center" wrapText="1"/>
      <protection locked="0"/>
    </xf>
    <xf numFmtId="39" fontId="35" fillId="0" borderId="0" xfId="0" applyNumberFormat="1" applyFont="1" applyAlignment="1">
      <alignment horizontal="right" vertical="center"/>
      <protection locked="0"/>
    </xf>
    <xf numFmtId="0" fontId="0" fillId="0" borderId="4" xfId="0" applyFill="1" applyBorder="1" applyAlignment="1">
      <alignment horizontal="left" vertical="center"/>
      <protection locked="0"/>
    </xf>
    <xf numFmtId="49" fontId="28" fillId="0" borderId="25" xfId="0" applyNumberFormat="1" applyFont="1" applyFill="1" applyBorder="1" applyAlignment="1">
      <alignment horizontal="center" vertical="center"/>
      <protection locked="0"/>
    </xf>
    <xf numFmtId="0" fontId="0" fillId="0" borderId="25" xfId="0" applyFill="1" applyBorder="1" applyAlignment="1">
      <alignment horizontal="center" vertical="center"/>
      <protection locked="0"/>
    </xf>
    <xf numFmtId="49" fontId="28" fillId="0" borderId="25" xfId="0" applyNumberFormat="1" applyFont="1" applyFill="1" applyBorder="1" applyAlignment="1">
      <alignment horizontal="left" vertical="center" wrapText="1"/>
      <protection locked="0"/>
    </xf>
    <xf numFmtId="0" fontId="28" fillId="0" borderId="25" xfId="0" applyFont="1" applyFill="1" applyBorder="1" applyAlignment="1">
      <alignment horizontal="left" vertical="center" wrapText="1"/>
      <protection locked="0"/>
    </xf>
    <xf numFmtId="0" fontId="0" fillId="0" borderId="25" xfId="0" applyFill="1" applyBorder="1" applyAlignment="1">
      <alignment horizontal="left" vertical="center"/>
      <protection locked="0"/>
    </xf>
    <xf numFmtId="0" fontId="0" fillId="0" borderId="25" xfId="0" applyFill="1" applyBorder="1" applyAlignment="1">
      <alignment horizontal="center" vertical="center" wrapText="1"/>
      <protection locked="0"/>
    </xf>
    <xf numFmtId="168" fontId="28" fillId="0" borderId="25" xfId="0" applyNumberFormat="1" applyFont="1" applyFill="1" applyBorder="1" applyAlignment="1">
      <alignment horizontal="right" vertical="center"/>
      <protection locked="0"/>
    </xf>
    <xf numFmtId="39" fontId="0" fillId="0" borderId="25" xfId="0" applyNumberFormat="1" applyFill="1" applyBorder="1" applyAlignment="1">
      <alignment horizontal="right" vertical="center"/>
      <protection locked="0"/>
    </xf>
    <xf numFmtId="0" fontId="28" fillId="0" borderId="25" xfId="0" applyFont="1" applyFill="1" applyBorder="1" applyAlignment="1">
      <alignment horizontal="center" vertical="center" wrapText="1"/>
      <protection locked="0"/>
    </xf>
    <xf numFmtId="2" fontId="8" fillId="0" borderId="25" xfId="0" applyNumberFormat="1" applyFont="1" applyFill="1" applyBorder="1" applyAlignment="1">
      <alignment horizontal="left" vertical="center" wrapText="1"/>
      <protection locked="0"/>
    </xf>
    <xf numFmtId="0" fontId="8" fillId="0" borderId="0" xfId="0" applyFont="1" applyFill="1" applyAlignment="1">
      <alignment horizontal="center" vertical="center" wrapText="1"/>
      <protection locked="0"/>
    </xf>
    <xf numFmtId="0" fontId="0" fillId="0" borderId="0" xfId="0" applyFill="1" applyAlignment="1">
      <alignment horizontal="left" vertical="center"/>
      <protection locked="0"/>
    </xf>
    <xf numFmtId="166" fontId="8" fillId="0" borderId="0" xfId="0" applyNumberFormat="1" applyFont="1" applyFill="1" applyAlignment="1">
      <alignment horizontal="right" vertical="center"/>
      <protection locked="0"/>
    </xf>
    <xf numFmtId="166" fontId="8" fillId="0" borderId="16" xfId="0" applyNumberFormat="1" applyFont="1" applyFill="1" applyBorder="1" applyAlignment="1">
      <alignment horizontal="right" vertical="center"/>
      <protection locked="0"/>
    </xf>
    <xf numFmtId="0" fontId="0" fillId="0" borderId="0" xfId="0" applyFill="1" applyAlignment="1">
      <alignment horizontal="left" vertical="center" wrapText="1"/>
      <protection locked="0"/>
    </xf>
    <xf numFmtId="39" fontId="0" fillId="0" borderId="0" xfId="0" applyNumberFormat="1" applyFill="1" applyAlignment="1">
      <alignment horizontal="right" vertical="center"/>
      <protection locked="0"/>
    </xf>
    <xf numFmtId="49" fontId="24" fillId="0" borderId="25" xfId="0" applyNumberFormat="1" applyFont="1" applyFill="1" applyBorder="1" applyAlignment="1">
      <alignment horizontal="center" vertical="center"/>
      <protection locked="0"/>
    </xf>
    <xf numFmtId="0" fontId="24" fillId="0" borderId="25" xfId="0" applyFont="1" applyFill="1" applyBorder="1" applyAlignment="1">
      <alignment horizontal="center" vertical="center"/>
      <protection locked="0"/>
    </xf>
    <xf numFmtId="49" fontId="24" fillId="0" borderId="25" xfId="0" applyNumberFormat="1" applyFont="1" applyFill="1" applyBorder="1" applyAlignment="1">
      <alignment horizontal="left" vertical="center" wrapText="1"/>
      <protection locked="0"/>
    </xf>
    <xf numFmtId="0" fontId="24" fillId="0" borderId="18" xfId="0" applyFont="1" applyFill="1" applyBorder="1" applyAlignment="1">
      <alignment horizontal="left" vertical="center" wrapText="1"/>
      <protection locked="0"/>
    </xf>
    <xf numFmtId="0" fontId="24" fillId="0" borderId="19" xfId="0" applyFont="1" applyFill="1" applyBorder="1" applyAlignment="1">
      <alignment horizontal="left" vertical="center" wrapText="1"/>
      <protection locked="0"/>
    </xf>
    <xf numFmtId="0" fontId="24" fillId="0" borderId="20" xfId="0" applyFont="1" applyFill="1" applyBorder="1" applyAlignment="1">
      <alignment horizontal="left" vertical="center" wrapText="1"/>
      <protection locked="0"/>
    </xf>
    <xf numFmtId="0" fontId="24" fillId="0" borderId="25" xfId="0" applyFont="1" applyFill="1" applyBorder="1" applyAlignment="1">
      <alignment horizontal="center" vertical="center" wrapText="1"/>
      <protection locked="0"/>
    </xf>
    <xf numFmtId="168" fontId="36" fillId="0" borderId="25" xfId="0" applyNumberFormat="1" applyFont="1" applyFill="1" applyBorder="1" applyAlignment="1">
      <alignment horizontal="right" vertical="center"/>
      <protection locked="0"/>
    </xf>
    <xf numFmtId="39" fontId="24" fillId="0" borderId="18" xfId="0" applyNumberFormat="1" applyFont="1" applyFill="1" applyBorder="1" applyAlignment="1">
      <alignment horizontal="right" vertical="center"/>
      <protection locked="0"/>
    </xf>
    <xf numFmtId="39" fontId="24" fillId="0" borderId="20" xfId="0" applyNumberFormat="1" applyFont="1" applyFill="1" applyBorder="1" applyAlignment="1">
      <alignment horizontal="right" vertical="center"/>
      <protection locked="0"/>
    </xf>
    <xf numFmtId="39" fontId="24" fillId="0" borderId="19" xfId="0" applyNumberFormat="1" applyFont="1" applyFill="1" applyBorder="1" applyAlignment="1">
      <alignment horizontal="right" vertical="center"/>
      <protection locked="0"/>
    </xf>
    <xf numFmtId="0" fontId="19" fillId="0" borderId="4" xfId="0" applyFont="1" applyFill="1" applyBorder="1" applyAlignment="1">
      <alignment horizontal="left"/>
      <protection locked="0"/>
    </xf>
    <xf numFmtId="49" fontId="28" fillId="0" borderId="0" xfId="0" applyNumberFormat="1" applyFont="1" applyFill="1" applyAlignment="1">
      <alignment horizontal="left"/>
      <protection locked="0"/>
    </xf>
    <xf numFmtId="0" fontId="26" fillId="0" borderId="0" xfId="0" applyFont="1" applyFill="1" applyAlignment="1">
      <alignment horizontal="left"/>
      <protection locked="0"/>
    </xf>
    <xf numFmtId="0" fontId="28" fillId="0" borderId="0" xfId="0" applyFont="1" applyFill="1" applyAlignment="1">
      <alignment horizontal="left"/>
      <protection locked="0"/>
    </xf>
    <xf numFmtId="39" fontId="26" fillId="0" borderId="0" xfId="0" applyNumberFormat="1" applyFont="1" applyFill="1" applyAlignment="1">
      <alignment horizontal="right"/>
      <protection locked="0"/>
    </xf>
    <xf numFmtId="0" fontId="28" fillId="0" borderId="0" xfId="0" applyFont="1" applyFill="1" applyAlignment="1">
      <alignment horizontal="left"/>
      <protection locked="0"/>
    </xf>
    <xf numFmtId="0" fontId="0" fillId="0" borderId="13" xfId="0" applyFill="1" applyBorder="1" applyAlignment="1">
      <alignment horizontal="left"/>
      <protection locked="0"/>
    </xf>
    <xf numFmtId="0" fontId="19" fillId="0" borderId="0" xfId="0" applyFont="1" applyFill="1" applyAlignment="1">
      <alignment horizontal="left"/>
      <protection locked="0"/>
    </xf>
    <xf numFmtId="2" fontId="19" fillId="0" borderId="15" xfId="0" applyNumberFormat="1" applyFont="1" applyFill="1" applyBorder="1" applyAlignment="1">
      <alignment horizontal="left"/>
      <protection locked="0"/>
    </xf>
    <xf numFmtId="0" fontId="0" fillId="0" borderId="0" xfId="0" applyFill="1" applyAlignment="1">
      <alignment horizontal="left"/>
      <protection locked="0"/>
    </xf>
    <xf numFmtId="166" fontId="19" fillId="0" borderId="0" xfId="0" applyNumberFormat="1" applyFont="1" applyFill="1" applyAlignment="1">
      <alignment horizontal="right"/>
      <protection locked="0"/>
    </xf>
    <xf numFmtId="166" fontId="19" fillId="0" borderId="16" xfId="0" applyNumberFormat="1" applyFont="1" applyFill="1" applyBorder="1" applyAlignment="1">
      <alignment horizontal="right"/>
      <protection locked="0"/>
    </xf>
    <xf numFmtId="39" fontId="19" fillId="0" borderId="0" xfId="0" applyNumberFormat="1" applyFont="1" applyFill="1" applyAlignment="1">
      <alignment horizontal="right" vertical="center"/>
      <protection locked="0"/>
    </xf>
    <xf numFmtId="0" fontId="23" fillId="0" borderId="0" xfId="0" applyFont="1" applyFill="1" applyAlignment="1">
      <alignment horizontal="left"/>
      <protection locked="0"/>
    </xf>
    <xf numFmtId="39" fontId="26" fillId="0" borderId="0" xfId="0" applyNumberFormat="1" applyFont="1" applyFill="1" applyAlignment="1">
      <alignment horizontal="right"/>
      <protection locked="0"/>
    </xf>
    <xf numFmtId="0" fontId="0" fillId="0" borderId="23" xfId="0" applyFill="1" applyBorder="1" applyAlignment="1">
      <alignment horizontal="left"/>
      <protection locked="0"/>
    </xf>
    <xf numFmtId="2" fontId="19" fillId="0" borderId="0" xfId="0" applyNumberFormat="1" applyFont="1" applyFill="1" applyAlignment="1">
      <alignment horizontal="left"/>
      <protection locked="0"/>
    </xf>
    <xf numFmtId="167" fontId="0" fillId="0" borderId="25" xfId="0" applyNumberFormat="1" applyFill="1" applyBorder="1" applyAlignment="1">
      <alignment horizontal="right" vertical="center"/>
      <protection locked="0"/>
    </xf>
    <xf numFmtId="0" fontId="24" fillId="0" borderId="25" xfId="0" applyFont="1" applyFill="1" applyBorder="1" applyAlignment="1">
      <alignment horizontal="left" vertical="center" wrapText="1"/>
      <protection locked="0"/>
    </xf>
    <xf numFmtId="0" fontId="24" fillId="0" borderId="25" xfId="0" applyFont="1" applyFill="1" applyBorder="1" applyAlignment="1">
      <alignment horizontal="left" vertical="center"/>
      <protection locked="0"/>
    </xf>
    <xf numFmtId="167" fontId="24" fillId="0" borderId="25" xfId="0" applyNumberFormat="1" applyFont="1" applyFill="1" applyBorder="1" applyAlignment="1">
      <alignment horizontal="right" vertical="center"/>
      <protection locked="0"/>
    </xf>
    <xf numFmtId="39" fontId="24" fillId="0" borderId="25" xfId="0" applyNumberFormat="1" applyFont="1" applyFill="1" applyBorder="1" applyAlignment="1">
      <alignment horizontal="right" vertical="center"/>
      <protection locked="0"/>
    </xf>
    <xf numFmtId="0" fontId="0" fillId="0" borderId="25" xfId="0" applyFill="1" applyBorder="1" applyAlignment="1">
      <alignment horizontal="left" vertical="center" wrapText="1"/>
      <protection locked="0"/>
    </xf>
    <xf numFmtId="0" fontId="37" fillId="0" borderId="0" xfId="0" applyFont="1" applyFill="1" applyAlignment="1">
      <alignment horizontal="left" vertical="center"/>
      <protection locked="0"/>
    </xf>
    <xf numFmtId="49" fontId="36" fillId="0" borderId="19" xfId="0" applyNumberFormat="1" applyFont="1" applyFill="1" applyBorder="1" applyAlignment="1">
      <alignment horizontal="center" vertical="center"/>
      <protection locked="0"/>
    </xf>
    <xf numFmtId="0" fontId="36" fillId="0" borderId="19" xfId="0" applyFont="1" applyFill="1" applyBorder="1" applyAlignment="1">
      <alignment horizontal="center" vertical="center"/>
      <protection locked="0"/>
    </xf>
    <xf numFmtId="49" fontId="36" fillId="0" borderId="19" xfId="0" applyNumberFormat="1" applyFont="1" applyFill="1" applyBorder="1" applyAlignment="1">
      <alignment horizontal="left" vertical="center" wrapText="1"/>
      <protection locked="0"/>
    </xf>
    <xf numFmtId="0" fontId="36" fillId="0" borderId="19" xfId="0" applyFont="1" applyFill="1" applyBorder="1" applyAlignment="1">
      <alignment horizontal="left" vertical="center"/>
      <protection locked="0"/>
    </xf>
    <xf numFmtId="0" fontId="36" fillId="0" borderId="19" xfId="0" applyFont="1" applyFill="1" applyBorder="1" applyAlignment="1">
      <alignment horizontal="center" vertical="center" wrapText="1"/>
      <protection locked="0"/>
    </xf>
    <xf numFmtId="167" fontId="36" fillId="0" borderId="19" xfId="0" applyNumberFormat="1" applyFont="1" applyFill="1" applyBorder="1" applyAlignment="1">
      <alignment horizontal="right" vertical="center"/>
      <protection locked="0"/>
    </xf>
    <xf numFmtId="39" fontId="36" fillId="0" borderId="19" xfId="0" applyNumberFormat="1" applyFont="1" applyFill="1" applyBorder="1" applyAlignment="1">
      <alignment horizontal="right" vertical="center"/>
      <protection locked="0"/>
    </xf>
    <xf numFmtId="0" fontId="37" fillId="0" borderId="19" xfId="0" applyFont="1" applyFill="1" applyBorder="1" applyAlignment="1">
      <alignment horizontal="left" vertical="center"/>
      <protection locked="0"/>
    </xf>
    <xf numFmtId="0" fontId="37" fillId="0" borderId="19" xfId="0" applyFont="1" applyFill="1" applyBorder="1" applyAlignment="1">
      <alignment horizontal="left" vertical="center" wrapText="1"/>
      <protection locked="0"/>
    </xf>
    <xf numFmtId="2" fontId="37" fillId="0" borderId="19" xfId="0" applyNumberFormat="1" applyFont="1" applyFill="1" applyBorder="1" applyAlignment="1">
      <alignment horizontal="left" vertical="center" wrapText="1"/>
      <protection locked="0"/>
    </xf>
    <xf numFmtId="0" fontId="37" fillId="0" borderId="0" xfId="0" applyFont="1" applyFill="1" applyAlignment="1">
      <alignment horizontal="center" vertical="center" wrapText="1"/>
      <protection locked="0"/>
    </xf>
    <xf numFmtId="166" fontId="37" fillId="0" borderId="0" xfId="0" applyNumberFormat="1" applyFont="1" applyFill="1" applyAlignment="1">
      <alignment horizontal="right" vertical="center"/>
      <protection locked="0"/>
    </xf>
    <xf numFmtId="0" fontId="37" fillId="0" borderId="0" xfId="0" applyFont="1" applyFill="1" applyAlignment="1">
      <alignment horizontal="left" vertical="center" wrapText="1"/>
      <protection locked="0"/>
    </xf>
    <xf numFmtId="39" fontId="37" fillId="0" borderId="0" xfId="0" applyNumberFormat="1" applyFont="1" applyFill="1" applyAlignment="1">
      <alignment horizontal="right" vertical="center"/>
      <protection locked="0"/>
    </xf>
    <xf numFmtId="0" fontId="38" fillId="0" borderId="0" xfId="0" applyFont="1" applyFill="1" applyAlignment="1">
      <alignment horizontal="left" vertical="center"/>
      <protection locked="0"/>
    </xf>
    <xf numFmtId="49" fontId="39" fillId="0" borderId="19" xfId="0" applyNumberFormat="1" applyFont="1" applyFill="1" applyBorder="1" applyAlignment="1">
      <alignment horizontal="center" vertical="center"/>
      <protection locked="0"/>
    </xf>
    <xf numFmtId="0" fontId="39" fillId="0" borderId="19" xfId="0" applyFont="1" applyFill="1" applyBorder="1" applyAlignment="1">
      <alignment horizontal="center" vertical="center"/>
      <protection locked="0"/>
    </xf>
    <xf numFmtId="49" fontId="39" fillId="0" borderId="19" xfId="0" applyNumberFormat="1" applyFont="1" applyFill="1" applyBorder="1" applyAlignment="1">
      <alignment horizontal="left" vertical="center" wrapText="1"/>
      <protection locked="0"/>
    </xf>
    <xf numFmtId="0" fontId="39" fillId="0" borderId="19" xfId="0" applyFont="1" applyFill="1" applyBorder="1" applyAlignment="1">
      <alignment horizontal="left" vertical="center"/>
      <protection locked="0"/>
    </xf>
    <xf numFmtId="0" fontId="39" fillId="0" borderId="19" xfId="0" applyFont="1" applyFill="1" applyBorder="1" applyAlignment="1">
      <alignment horizontal="center" vertical="center" wrapText="1"/>
      <protection locked="0"/>
    </xf>
    <xf numFmtId="167" fontId="39" fillId="0" borderId="19" xfId="0" applyNumberFormat="1" applyFont="1" applyFill="1" applyBorder="1" applyAlignment="1">
      <alignment horizontal="right" vertical="center"/>
      <protection locked="0"/>
    </xf>
    <xf numFmtId="39" fontId="39" fillId="0" borderId="19" xfId="0" applyNumberFormat="1" applyFont="1" applyFill="1" applyBorder="1" applyAlignment="1">
      <alignment horizontal="right" vertical="center"/>
      <protection locked="0"/>
    </xf>
    <xf numFmtId="0" fontId="38" fillId="0" borderId="19" xfId="0" applyFont="1" applyFill="1" applyBorder="1" applyAlignment="1">
      <alignment horizontal="left" vertical="center"/>
      <protection locked="0"/>
    </xf>
    <xf numFmtId="0" fontId="38" fillId="0" borderId="19" xfId="0" applyFont="1" applyFill="1" applyBorder="1" applyAlignment="1">
      <alignment horizontal="left" vertical="center" wrapText="1"/>
      <protection locked="0"/>
    </xf>
    <xf numFmtId="2" fontId="38" fillId="0" borderId="19" xfId="0" applyNumberFormat="1" applyFont="1" applyFill="1" applyBorder="1" applyAlignment="1">
      <alignment horizontal="left" vertical="center" wrapText="1"/>
      <protection locked="0"/>
    </xf>
    <xf numFmtId="0" fontId="38" fillId="0" borderId="0" xfId="0" applyFont="1" applyFill="1" applyAlignment="1">
      <alignment horizontal="center" vertical="center" wrapText="1"/>
      <protection locked="0"/>
    </xf>
    <xf numFmtId="166" fontId="38" fillId="0" borderId="0" xfId="0" applyNumberFormat="1" applyFont="1" applyFill="1" applyAlignment="1">
      <alignment horizontal="right" vertical="center"/>
      <protection locked="0"/>
    </xf>
    <xf numFmtId="0" fontId="38" fillId="0" borderId="0" xfId="0" applyFont="1" applyFill="1" applyAlignment="1">
      <alignment horizontal="left" vertical="center" wrapText="1"/>
      <protection locked="0"/>
    </xf>
    <xf numFmtId="39" fontId="38" fillId="0" borderId="0" xfId="0" applyNumberFormat="1" applyFont="1" applyFill="1" applyAlignment="1">
      <alignment horizontal="right" vertical="center"/>
      <protection locked="0"/>
    </xf>
    <xf numFmtId="49" fontId="33" fillId="0" borderId="25" xfId="0" applyNumberFormat="1" applyFont="1" applyFill="1" applyBorder="1" applyAlignment="1">
      <alignment horizontal="left" vertical="center" wrapText="1"/>
      <protection locked="0"/>
    </xf>
    <xf numFmtId="0" fontId="33" fillId="0" borderId="25" xfId="0" applyFont="1" applyFill="1" applyBorder="1" applyAlignment="1">
      <alignment horizontal="center" vertical="center" wrapText="1"/>
      <protection locked="0"/>
    </xf>
    <xf numFmtId="39" fontId="33" fillId="0" borderId="25" xfId="0" applyNumberFormat="1" applyFont="1" applyFill="1" applyBorder="1" applyAlignment="1">
      <alignment horizontal="right" vertical="center"/>
      <protection locked="0"/>
    </xf>
    <xf numFmtId="39" fontId="0" fillId="0" borderId="18" xfId="0" applyNumberFormat="1" applyFill="1" applyBorder="1" applyAlignment="1">
      <alignment horizontal="right" vertical="center"/>
      <protection locked="0"/>
    </xf>
    <xf numFmtId="39" fontId="0" fillId="0" borderId="20" xfId="0" applyNumberFormat="1" applyFill="1" applyBorder="1" applyAlignment="1">
      <alignment horizontal="right" vertical="center"/>
      <protection locked="0"/>
    </xf>
    <xf numFmtId="39" fontId="0" fillId="0" borderId="19" xfId="0" applyNumberFormat="1" applyFill="1" applyBorder="1" applyAlignment="1">
      <alignment horizontal="right" vertical="center"/>
      <protection locked="0"/>
    </xf>
    <xf numFmtId="0" fontId="28" fillId="0" borderId="18" xfId="0" applyFont="1" applyFill="1" applyBorder="1" applyAlignment="1">
      <alignment horizontal="left" vertical="center" wrapText="1"/>
      <protection locked="0"/>
    </xf>
    <xf numFmtId="0" fontId="28" fillId="0" borderId="19" xfId="0" applyFont="1" applyFill="1" applyBorder="1" applyAlignment="1">
      <alignment horizontal="left" vertical="center" wrapText="1"/>
      <protection locked="0"/>
    </xf>
    <xf numFmtId="0" fontId="28" fillId="0" borderId="20" xfId="0" applyFont="1" applyFill="1" applyBorder="1" applyAlignment="1">
      <alignment horizontal="left" vertical="center" wrapText="1"/>
      <protection locked="0"/>
    </xf>
    <xf numFmtId="167" fontId="28" fillId="0" borderId="25" xfId="0" applyNumberFormat="1" applyFont="1" applyFill="1" applyBorder="1" applyAlignment="1">
      <alignment vertical="center"/>
      <protection locked="0"/>
    </xf>
    <xf numFmtId="39" fontId="28" fillId="0" borderId="18" xfId="0" applyNumberFormat="1" applyFont="1" applyFill="1" applyBorder="1" applyAlignment="1">
      <alignment horizontal="right" vertical="center"/>
      <protection locked="0"/>
    </xf>
    <xf numFmtId="39" fontId="28" fillId="0" borderId="20" xfId="0" applyNumberFormat="1" applyFont="1" applyFill="1" applyBorder="1" applyAlignment="1">
      <alignment horizontal="right" vertical="center"/>
      <protection locked="0"/>
    </xf>
    <xf numFmtId="39" fontId="28" fillId="0" borderId="19" xfId="0" applyNumberFormat="1" applyFont="1" applyFill="1" applyBorder="1" applyAlignment="1">
      <alignment horizontal="right" vertical="center"/>
      <protection locked="0"/>
    </xf>
    <xf numFmtId="49" fontId="0" fillId="0" borderId="0" xfId="0" applyNumberFormat="1" applyFill="1" applyAlignment="1">
      <alignment horizontal="left"/>
      <protection locked="0"/>
    </xf>
    <xf numFmtId="0" fontId="18" fillId="0" borderId="0" xfId="0" applyFont="1" applyFill="1" applyAlignment="1">
      <alignment horizontal="left"/>
      <protection locked="0"/>
    </xf>
    <xf numFmtId="39" fontId="18" fillId="0" borderId="23" xfId="0" applyNumberFormat="1" applyFont="1" applyFill="1" applyBorder="1" applyAlignment="1">
      <alignment horizontal="right"/>
      <protection locked="0"/>
    </xf>
    <xf numFmtId="0" fontId="0" fillId="0" borderId="19" xfId="0" applyFill="1" applyBorder="1" applyAlignment="1">
      <alignment horizontal="left"/>
      <protection locked="0"/>
    </xf>
    <xf numFmtId="49" fontId="0" fillId="0" borderId="25" xfId="0" applyNumberFormat="1" applyFill="1" applyBorder="1" applyAlignment="1">
      <alignment horizontal="left" vertical="center" wrapText="1"/>
      <protection locked="0"/>
    </xf>
    <xf numFmtId="0" fontId="0" fillId="0" borderId="19" xfId="0" applyFill="1" applyBorder="1" applyAlignment="1">
      <alignment horizontal="left" vertical="center" wrapText="1"/>
      <protection locked="0"/>
    </xf>
    <xf numFmtId="0" fontId="0" fillId="0" borderId="20" xfId="0" applyFill="1" applyBorder="1" applyAlignment="1">
      <alignment horizontal="left" vertical="center" wrapText="1"/>
      <protection locked="0"/>
    </xf>
    <xf numFmtId="0" fontId="0" fillId="0" borderId="18" xfId="0" applyFill="1" applyBorder="1" applyAlignment="1">
      <alignment horizontal="left" vertical="center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6699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4B1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05A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1026" name="radB4B1A.tmp" descr="C:\KROSplusData\System\Temp\radB4B1A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381000</xdr:colOff>
      <xdr:row>1</xdr:row>
      <xdr:rowOff>3284</xdr:rowOff>
    </xdr:to>
    <xdr:pic>
      <xdr:nvPicPr>
        <xdr:cNvPr id="2050" name="radF05A8.tmp" descr="C:\KROSplusData\System\Temp\radF05A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2"/>
  <sheetViews>
    <sheetView showGridLines="0" workbookViewId="0">
      <pane ySplit="1" topLeftCell="A36" activePane="bottomLeft" state="frozenSplit"/>
      <selection pane="bottomLeft" activeCell="AI22" sqref="AI22"/>
    </sheetView>
  </sheetViews>
  <sheetFormatPr defaultColWidth="10.6640625" defaultRowHeight="14.25" customHeight="1" x14ac:dyDescent="0.3"/>
  <cols>
    <col min="1" max="1" width="8.33203125" style="1" customWidth="1"/>
    <col min="2" max="2" width="1.6640625" style="1" customWidth="1"/>
    <col min="3" max="3" width="4.1640625" style="1" customWidth="1"/>
    <col min="4" max="33" width="2.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6" width="25.83203125" style="1" hidden="1" customWidth="1"/>
    <col min="47" max="47" width="25" style="1" hidden="1" customWidth="1"/>
    <col min="48" max="52" width="21.6640625" style="1" hidden="1" customWidth="1"/>
    <col min="53" max="53" width="19.1640625" style="1" hidden="1" customWidth="1"/>
    <col min="54" max="54" width="25" style="1" hidden="1" customWidth="1"/>
    <col min="55" max="56" width="19.1640625" style="1" hidden="1" customWidth="1"/>
    <col min="57" max="57" width="66.5" style="1" hidden="1" customWidth="1"/>
    <col min="58" max="70" width="10.6640625" style="1" customWidth="1"/>
    <col min="71" max="91" width="10.6640625" style="1" hidden="1" customWidth="1"/>
    <col min="92" max="16384" width="10.6640625" style="1"/>
  </cols>
  <sheetData>
    <row r="1" spans="1:74" s="2" customFormat="1" ht="22.5" customHeight="1" x14ac:dyDescent="0.3">
      <c r="A1" s="87" t="s">
        <v>0</v>
      </c>
      <c r="B1" s="88"/>
      <c r="C1" s="88"/>
      <c r="D1" s="89" t="s">
        <v>1</v>
      </c>
      <c r="E1" s="88"/>
      <c r="F1" s="88"/>
      <c r="G1" s="88"/>
      <c r="H1" s="88"/>
      <c r="I1" s="88"/>
      <c r="J1" s="88"/>
      <c r="K1" s="90" t="s">
        <v>120</v>
      </c>
      <c r="L1" s="90"/>
      <c r="M1" s="90"/>
      <c r="N1" s="90"/>
      <c r="O1" s="90"/>
      <c r="P1" s="90"/>
      <c r="Q1" s="90"/>
      <c r="R1" s="90"/>
      <c r="S1" s="90"/>
      <c r="T1" s="88"/>
      <c r="U1" s="88"/>
      <c r="V1" s="88"/>
      <c r="W1" s="90" t="s">
        <v>121</v>
      </c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85"/>
      <c r="BS1" s="3" t="s">
        <v>2</v>
      </c>
      <c r="BT1" s="3" t="s">
        <v>3</v>
      </c>
      <c r="BU1" s="3" t="s">
        <v>3</v>
      </c>
      <c r="BV1" s="3" t="s">
        <v>4</v>
      </c>
    </row>
    <row r="2" spans="1:74" ht="37.5" customHeight="1" x14ac:dyDescent="0.3">
      <c r="C2" s="119" t="s">
        <v>5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30" t="s">
        <v>6</v>
      </c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S2" s="4" t="s">
        <v>7</v>
      </c>
      <c r="BT2" s="4" t="s">
        <v>8</v>
      </c>
    </row>
    <row r="3" spans="1:74" ht="7.5" customHeight="1" x14ac:dyDescent="0.3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7"/>
      <c r="BS3" s="4" t="s">
        <v>7</v>
      </c>
      <c r="BT3" s="4" t="s">
        <v>9</v>
      </c>
    </row>
    <row r="4" spans="1:74" ht="37.5" customHeight="1" x14ac:dyDescent="0.3">
      <c r="B4" s="8"/>
      <c r="C4" s="121" t="s">
        <v>10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2"/>
      <c r="AS4" s="10" t="s">
        <v>11</v>
      </c>
      <c r="BS4" s="4" t="s">
        <v>12</v>
      </c>
    </row>
    <row r="5" spans="1:74" ht="7.5" customHeight="1" x14ac:dyDescent="0.3">
      <c r="B5" s="8"/>
      <c r="AQ5" s="9"/>
      <c r="BS5" s="4" t="s">
        <v>7</v>
      </c>
    </row>
    <row r="6" spans="1:74" ht="26.25" customHeight="1" x14ac:dyDescent="0.3">
      <c r="B6" s="8"/>
      <c r="D6" s="11" t="s">
        <v>13</v>
      </c>
      <c r="K6" s="123" t="s">
        <v>229</v>
      </c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Q6" s="9"/>
      <c r="BS6" s="4" t="s">
        <v>14</v>
      </c>
    </row>
    <row r="7" spans="1:74" ht="7.5" customHeight="1" x14ac:dyDescent="0.3">
      <c r="B7" s="8"/>
      <c r="AQ7" s="9"/>
      <c r="BS7" s="4" t="s">
        <v>15</v>
      </c>
    </row>
    <row r="8" spans="1:74" ht="15" customHeight="1" x14ac:dyDescent="0.3">
      <c r="B8" s="8"/>
      <c r="D8" s="12" t="s">
        <v>16</v>
      </c>
      <c r="K8" s="13" t="s">
        <v>163</v>
      </c>
      <c r="AK8" s="12" t="s">
        <v>17</v>
      </c>
      <c r="AN8" s="112">
        <v>45322</v>
      </c>
      <c r="AQ8" s="9"/>
      <c r="BS8" s="4" t="s">
        <v>18</v>
      </c>
    </row>
    <row r="9" spans="1:74" ht="15" customHeight="1" x14ac:dyDescent="0.3">
      <c r="B9" s="8"/>
      <c r="AQ9" s="9"/>
      <c r="BS9" s="4" t="s">
        <v>19</v>
      </c>
    </row>
    <row r="10" spans="1:74" ht="15" customHeight="1" x14ac:dyDescent="0.3">
      <c r="B10" s="8"/>
      <c r="D10" s="12" t="s">
        <v>20</v>
      </c>
      <c r="K10" s="13" t="s">
        <v>162</v>
      </c>
      <c r="AK10" s="12" t="s">
        <v>21</v>
      </c>
      <c r="AN10" s="13"/>
      <c r="AQ10" s="9"/>
      <c r="BS10" s="4" t="s">
        <v>14</v>
      </c>
    </row>
    <row r="11" spans="1:74" ht="19.5" customHeight="1" x14ac:dyDescent="0.3">
      <c r="B11" s="8"/>
      <c r="E11" s="13" t="s">
        <v>22</v>
      </c>
      <c r="AK11" s="12" t="s">
        <v>23</v>
      </c>
      <c r="AN11" s="13"/>
      <c r="AQ11" s="9"/>
      <c r="BS11" s="4" t="s">
        <v>14</v>
      </c>
    </row>
    <row r="12" spans="1:74" ht="7.5" customHeight="1" x14ac:dyDescent="0.3">
      <c r="B12" s="8"/>
      <c r="AQ12" s="9"/>
      <c r="BS12" s="4" t="s">
        <v>14</v>
      </c>
    </row>
    <row r="13" spans="1:74" ht="15" customHeight="1" x14ac:dyDescent="0.3">
      <c r="B13" s="8"/>
      <c r="D13" s="12" t="s">
        <v>24</v>
      </c>
      <c r="AK13" s="12" t="s">
        <v>21</v>
      </c>
      <c r="AN13" s="13"/>
      <c r="AQ13" s="9"/>
      <c r="BS13" s="4" t="s">
        <v>14</v>
      </c>
    </row>
    <row r="14" spans="1:74" ht="15.75" customHeight="1" x14ac:dyDescent="0.3">
      <c r="B14" s="8"/>
      <c r="E14" s="13" t="s">
        <v>22</v>
      </c>
      <c r="AK14" s="12" t="s">
        <v>23</v>
      </c>
      <c r="AN14" s="13"/>
      <c r="AQ14" s="9"/>
      <c r="BS14" s="4" t="s">
        <v>14</v>
      </c>
    </row>
    <row r="15" spans="1:74" ht="7.5" customHeight="1" x14ac:dyDescent="0.3">
      <c r="B15" s="8"/>
      <c r="AQ15" s="9"/>
      <c r="BS15" s="4" t="s">
        <v>3</v>
      </c>
    </row>
    <row r="16" spans="1:74" ht="15" customHeight="1" x14ac:dyDescent="0.3">
      <c r="B16" s="8"/>
      <c r="D16" s="12" t="s">
        <v>25</v>
      </c>
      <c r="K16" s="101" t="s">
        <v>164</v>
      </c>
      <c r="AK16" s="12" t="s">
        <v>21</v>
      </c>
      <c r="AN16" s="13"/>
      <c r="AQ16" s="9"/>
      <c r="BS16" s="4" t="s">
        <v>3</v>
      </c>
    </row>
    <row r="17" spans="2:71" ht="19.5" customHeight="1" x14ac:dyDescent="0.3">
      <c r="B17" s="8"/>
      <c r="E17" s="13" t="s">
        <v>22</v>
      </c>
      <c r="AK17" s="12" t="s">
        <v>23</v>
      </c>
      <c r="AN17" s="102"/>
      <c r="AQ17" s="9"/>
      <c r="BS17" s="4" t="s">
        <v>26</v>
      </c>
    </row>
    <row r="18" spans="2:71" ht="7.5" customHeight="1" x14ac:dyDescent="0.3">
      <c r="B18" s="8"/>
      <c r="AQ18" s="9"/>
      <c r="BS18" s="4" t="s">
        <v>7</v>
      </c>
    </row>
    <row r="19" spans="2:71" ht="15" customHeight="1" x14ac:dyDescent="0.3">
      <c r="B19" s="8"/>
      <c r="D19" s="12" t="s">
        <v>27</v>
      </c>
      <c r="AQ19" s="9"/>
      <c r="BS19" s="4" t="s">
        <v>14</v>
      </c>
    </row>
    <row r="20" spans="2:71" ht="15.75" customHeight="1" x14ac:dyDescent="0.3">
      <c r="B20" s="8"/>
      <c r="E20" s="124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Q20" s="9"/>
      <c r="BS20" s="4" t="s">
        <v>3</v>
      </c>
    </row>
    <row r="21" spans="2:71" ht="7.5" customHeight="1" x14ac:dyDescent="0.3">
      <c r="B21" s="8"/>
      <c r="AQ21" s="9"/>
    </row>
    <row r="22" spans="2:71" ht="7.5" customHeight="1" x14ac:dyDescent="0.3">
      <c r="B22" s="8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Q22" s="9"/>
    </row>
    <row r="23" spans="2:71" s="4" customFormat="1" ht="27" customHeight="1" x14ac:dyDescent="0.3">
      <c r="B23" s="15"/>
      <c r="D23" s="16" t="s">
        <v>28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25">
        <f>ROUNDUP($AG$49,2)</f>
        <v>0</v>
      </c>
      <c r="AL23" s="126"/>
      <c r="AM23" s="126"/>
      <c r="AN23" s="126"/>
      <c r="AO23" s="126"/>
      <c r="AQ23" s="18"/>
    </row>
    <row r="24" spans="2:71" s="4" customFormat="1" ht="7.5" customHeight="1" x14ac:dyDescent="0.3">
      <c r="B24" s="15"/>
      <c r="AQ24" s="18"/>
    </row>
    <row r="25" spans="2:71" s="4" customFormat="1" ht="15" customHeight="1" x14ac:dyDescent="0.3">
      <c r="B25" s="19"/>
      <c r="D25" s="20" t="s">
        <v>29</v>
      </c>
      <c r="F25" s="20" t="s">
        <v>30</v>
      </c>
      <c r="L25" s="129">
        <v>0.21</v>
      </c>
      <c r="M25" s="128"/>
      <c r="N25" s="128"/>
      <c r="O25" s="128"/>
      <c r="T25" s="22" t="s">
        <v>31</v>
      </c>
      <c r="W25" s="127">
        <f>ROUNDUP($AZ$49,2)</f>
        <v>0</v>
      </c>
      <c r="X25" s="128"/>
      <c r="Y25" s="128"/>
      <c r="Z25" s="128"/>
      <c r="AA25" s="128"/>
      <c r="AB25" s="128"/>
      <c r="AC25" s="128"/>
      <c r="AD25" s="128"/>
      <c r="AE25" s="128"/>
      <c r="AK25" s="127">
        <f>ROUNDUP($AV$49,1)</f>
        <v>0</v>
      </c>
      <c r="AL25" s="128"/>
      <c r="AM25" s="128"/>
      <c r="AN25" s="128"/>
      <c r="AO25" s="128"/>
      <c r="AQ25" s="23"/>
    </row>
    <row r="26" spans="2:71" s="4" customFormat="1" ht="15" customHeight="1" x14ac:dyDescent="0.3">
      <c r="B26" s="19"/>
      <c r="F26" s="20" t="s">
        <v>32</v>
      </c>
      <c r="L26" s="129">
        <v>0.15</v>
      </c>
      <c r="M26" s="128"/>
      <c r="N26" s="128"/>
      <c r="O26" s="128"/>
      <c r="T26" s="22" t="s">
        <v>31</v>
      </c>
      <c r="W26" s="127">
        <f>ROUNDUP($BA$49,2)</f>
        <v>0</v>
      </c>
      <c r="X26" s="128"/>
      <c r="Y26" s="128"/>
      <c r="Z26" s="128"/>
      <c r="AA26" s="128"/>
      <c r="AB26" s="128"/>
      <c r="AC26" s="128"/>
      <c r="AD26" s="128"/>
      <c r="AE26" s="128"/>
      <c r="AK26" s="127">
        <f>ROUNDUP($AW$49,1)</f>
        <v>0</v>
      </c>
      <c r="AL26" s="128"/>
      <c r="AM26" s="128"/>
      <c r="AN26" s="128"/>
      <c r="AO26" s="128"/>
      <c r="AQ26" s="23"/>
    </row>
    <row r="27" spans="2:71" s="4" customFormat="1" ht="15" hidden="1" customHeight="1" x14ac:dyDescent="0.3">
      <c r="B27" s="19"/>
      <c r="F27" s="20" t="s">
        <v>33</v>
      </c>
      <c r="L27" s="129">
        <v>0.21</v>
      </c>
      <c r="M27" s="128"/>
      <c r="N27" s="128"/>
      <c r="O27" s="128"/>
      <c r="T27" s="22" t="s">
        <v>31</v>
      </c>
      <c r="W27" s="127" t="e">
        <f>ROUNDUP($BB$49,2)</f>
        <v>#REF!</v>
      </c>
      <c r="X27" s="128"/>
      <c r="Y27" s="128"/>
      <c r="Z27" s="128"/>
      <c r="AA27" s="128"/>
      <c r="AB27" s="128"/>
      <c r="AC27" s="128"/>
      <c r="AD27" s="128"/>
      <c r="AE27" s="128"/>
      <c r="AK27" s="127">
        <v>0</v>
      </c>
      <c r="AL27" s="128"/>
      <c r="AM27" s="128"/>
      <c r="AN27" s="128"/>
      <c r="AO27" s="128"/>
      <c r="AQ27" s="23"/>
    </row>
    <row r="28" spans="2:71" s="4" customFormat="1" ht="15" hidden="1" customHeight="1" x14ac:dyDescent="0.3">
      <c r="B28" s="19"/>
      <c r="F28" s="20" t="s">
        <v>34</v>
      </c>
      <c r="L28" s="129">
        <v>0.15</v>
      </c>
      <c r="M28" s="128"/>
      <c r="N28" s="128"/>
      <c r="O28" s="128"/>
      <c r="T28" s="22" t="s">
        <v>31</v>
      </c>
      <c r="W28" s="127" t="e">
        <f>ROUNDUP($BC$49,2)</f>
        <v>#REF!</v>
      </c>
      <c r="X28" s="128"/>
      <c r="Y28" s="128"/>
      <c r="Z28" s="128"/>
      <c r="AA28" s="128"/>
      <c r="AB28" s="128"/>
      <c r="AC28" s="128"/>
      <c r="AD28" s="128"/>
      <c r="AE28" s="128"/>
      <c r="AK28" s="127">
        <v>0</v>
      </c>
      <c r="AL28" s="128"/>
      <c r="AM28" s="128"/>
      <c r="AN28" s="128"/>
      <c r="AO28" s="128"/>
      <c r="AQ28" s="23"/>
    </row>
    <row r="29" spans="2:71" s="4" customFormat="1" ht="15" hidden="1" customHeight="1" x14ac:dyDescent="0.3">
      <c r="B29" s="19"/>
      <c r="F29" s="20" t="s">
        <v>35</v>
      </c>
      <c r="L29" s="129">
        <v>0</v>
      </c>
      <c r="M29" s="128"/>
      <c r="N29" s="128"/>
      <c r="O29" s="128"/>
      <c r="T29" s="22" t="s">
        <v>31</v>
      </c>
      <c r="W29" s="127" t="e">
        <f>ROUNDUP($BD$49,2)</f>
        <v>#REF!</v>
      </c>
      <c r="X29" s="128"/>
      <c r="Y29" s="128"/>
      <c r="Z29" s="128"/>
      <c r="AA29" s="128"/>
      <c r="AB29" s="128"/>
      <c r="AC29" s="128"/>
      <c r="AD29" s="128"/>
      <c r="AE29" s="128"/>
      <c r="AK29" s="127">
        <v>0</v>
      </c>
      <c r="AL29" s="128"/>
      <c r="AM29" s="128"/>
      <c r="AN29" s="128"/>
      <c r="AO29" s="128"/>
      <c r="AQ29" s="23"/>
    </row>
    <row r="30" spans="2:71" s="4" customFormat="1" ht="7.5" customHeight="1" x14ac:dyDescent="0.3">
      <c r="B30" s="15"/>
      <c r="AQ30" s="18"/>
    </row>
    <row r="31" spans="2:71" s="4" customFormat="1" ht="27" customHeight="1" x14ac:dyDescent="0.3">
      <c r="B31" s="15"/>
      <c r="C31" s="24"/>
      <c r="D31" s="25" t="s">
        <v>36</v>
      </c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7" t="s">
        <v>37</v>
      </c>
      <c r="U31" s="26"/>
      <c r="V31" s="26"/>
      <c r="W31" s="26"/>
      <c r="X31" s="135" t="s">
        <v>38</v>
      </c>
      <c r="Y31" s="132"/>
      <c r="Z31" s="132"/>
      <c r="AA31" s="132"/>
      <c r="AB31" s="132"/>
      <c r="AC31" s="26"/>
      <c r="AD31" s="26"/>
      <c r="AE31" s="26"/>
      <c r="AF31" s="26"/>
      <c r="AG31" s="26"/>
      <c r="AH31" s="26"/>
      <c r="AI31" s="26"/>
      <c r="AJ31" s="26"/>
      <c r="AK31" s="136">
        <f>ROUNDUP(SUM($AK$23:$AK$29),2)</f>
        <v>0</v>
      </c>
      <c r="AL31" s="132"/>
      <c r="AM31" s="132"/>
      <c r="AN31" s="132"/>
      <c r="AO31" s="137"/>
      <c r="AP31" s="24"/>
      <c r="AQ31" s="28"/>
    </row>
    <row r="32" spans="2:71" s="4" customFormat="1" ht="7.5" customHeight="1" x14ac:dyDescent="0.3">
      <c r="B32" s="15"/>
      <c r="AQ32" s="18"/>
    </row>
    <row r="33" spans="2:56" s="4" customFormat="1" ht="7.5" customHeight="1" x14ac:dyDescent="0.3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1"/>
    </row>
    <row r="37" spans="2:56" s="4" customFormat="1" ht="7.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15"/>
    </row>
    <row r="38" spans="2:56" s="4" customFormat="1" ht="37.5" customHeight="1" x14ac:dyDescent="0.3">
      <c r="B38" s="15"/>
      <c r="C38" s="121" t="s">
        <v>39</v>
      </c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5"/>
    </row>
    <row r="39" spans="2:56" s="4" customFormat="1" ht="7.5" customHeight="1" x14ac:dyDescent="0.3">
      <c r="B39" s="15"/>
      <c r="AR39" s="15"/>
    </row>
    <row r="40" spans="2:56" s="11" customFormat="1" ht="27" customHeight="1" x14ac:dyDescent="0.3">
      <c r="B40" s="34"/>
      <c r="C40" s="11" t="s">
        <v>13</v>
      </c>
      <c r="L40" s="123" t="s">
        <v>229</v>
      </c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R40" s="34"/>
    </row>
    <row r="41" spans="2:56" s="4" customFormat="1" ht="7.5" customHeight="1" x14ac:dyDescent="0.3">
      <c r="B41" s="15"/>
      <c r="AR41" s="15"/>
    </row>
    <row r="42" spans="2:56" s="4" customFormat="1" ht="15.75" customHeight="1" x14ac:dyDescent="0.3">
      <c r="B42" s="15"/>
      <c r="C42" s="12" t="s">
        <v>16</v>
      </c>
      <c r="L42" s="13" t="s">
        <v>163</v>
      </c>
      <c r="AI42" s="12" t="s">
        <v>17</v>
      </c>
      <c r="AM42" s="112"/>
      <c r="AN42" s="112">
        <v>45322</v>
      </c>
      <c r="AR42" s="15"/>
    </row>
    <row r="43" spans="2:56" s="4" customFormat="1" ht="7.5" customHeight="1" x14ac:dyDescent="0.3">
      <c r="B43" s="15"/>
      <c r="AR43" s="15"/>
    </row>
    <row r="44" spans="2:56" s="4" customFormat="1" ht="18.75" customHeight="1" x14ac:dyDescent="0.3">
      <c r="B44" s="15"/>
      <c r="C44" s="12" t="s">
        <v>20</v>
      </c>
      <c r="L44" s="13" t="s">
        <v>162</v>
      </c>
      <c r="AI44" s="12" t="s">
        <v>25</v>
      </c>
      <c r="AM44" s="139" t="s">
        <v>165</v>
      </c>
      <c r="AN44" s="138"/>
      <c r="AO44" s="138"/>
      <c r="AP44" s="138"/>
      <c r="AR44" s="15"/>
      <c r="AS44" s="140" t="s">
        <v>40</v>
      </c>
      <c r="AT44" s="141"/>
      <c r="AU44" s="35"/>
      <c r="AV44" s="35"/>
      <c r="AW44" s="35"/>
      <c r="AX44" s="35"/>
      <c r="AY44" s="35"/>
      <c r="AZ44" s="35"/>
      <c r="BA44" s="35"/>
      <c r="BB44" s="35"/>
      <c r="BC44" s="35"/>
      <c r="BD44" s="36"/>
    </row>
    <row r="45" spans="2:56" s="4" customFormat="1" ht="15.75" customHeight="1" x14ac:dyDescent="0.3">
      <c r="B45" s="15"/>
      <c r="C45" s="12" t="s">
        <v>24</v>
      </c>
      <c r="L45" s="13" t="str">
        <f>IF($E$14="","",$E$14)</f>
        <v xml:space="preserve"> </v>
      </c>
      <c r="AR45" s="15"/>
      <c r="AS45" s="142"/>
      <c r="AT45" s="138"/>
      <c r="BD45" s="37"/>
    </row>
    <row r="46" spans="2:56" s="4" customFormat="1" ht="12" customHeight="1" x14ac:dyDescent="0.3">
      <c r="B46" s="15"/>
      <c r="AR46" s="15"/>
      <c r="AS46" s="142"/>
      <c r="AT46" s="138"/>
      <c r="BD46" s="37"/>
    </row>
    <row r="47" spans="2:56" s="4" customFormat="1" ht="30" customHeight="1" x14ac:dyDescent="0.3">
      <c r="B47" s="15"/>
      <c r="C47" s="131" t="s">
        <v>41</v>
      </c>
      <c r="D47" s="132"/>
      <c r="E47" s="132"/>
      <c r="F47" s="132"/>
      <c r="G47" s="132"/>
      <c r="H47" s="26"/>
      <c r="I47" s="133" t="s">
        <v>42</v>
      </c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4" t="s">
        <v>43</v>
      </c>
      <c r="AH47" s="132"/>
      <c r="AI47" s="132"/>
      <c r="AJ47" s="132"/>
      <c r="AK47" s="132"/>
      <c r="AL47" s="132"/>
      <c r="AM47" s="132"/>
      <c r="AN47" s="133" t="s">
        <v>44</v>
      </c>
      <c r="AO47" s="132"/>
      <c r="AP47" s="132"/>
      <c r="AQ47" s="38" t="s">
        <v>45</v>
      </c>
      <c r="AR47" s="15"/>
      <c r="AS47" s="39" t="s">
        <v>46</v>
      </c>
      <c r="AT47" s="40" t="s">
        <v>47</v>
      </c>
      <c r="AU47" s="40" t="s">
        <v>48</v>
      </c>
      <c r="AV47" s="40" t="s">
        <v>49</v>
      </c>
      <c r="AW47" s="40" t="s">
        <v>50</v>
      </c>
      <c r="AX47" s="40" t="s">
        <v>51</v>
      </c>
      <c r="AY47" s="40" t="s">
        <v>52</v>
      </c>
      <c r="AZ47" s="40" t="s">
        <v>53</v>
      </c>
      <c r="BA47" s="40" t="s">
        <v>54</v>
      </c>
      <c r="BB47" s="40" t="s">
        <v>55</v>
      </c>
      <c r="BC47" s="40" t="s">
        <v>56</v>
      </c>
      <c r="BD47" s="41" t="s">
        <v>57</v>
      </c>
    </row>
    <row r="48" spans="2:56" s="4" customFormat="1" ht="12" customHeight="1" x14ac:dyDescent="0.3">
      <c r="B48" s="15"/>
      <c r="AR48" s="15"/>
      <c r="AS48" s="42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6"/>
    </row>
    <row r="49" spans="1:76" s="11" customFormat="1" ht="33" customHeight="1" x14ac:dyDescent="0.3">
      <c r="B49" s="34"/>
      <c r="C49" s="43" t="s">
        <v>58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148">
        <f>ROUNDUP($AG$50,2)</f>
        <v>0</v>
      </c>
      <c r="AH49" s="149"/>
      <c r="AI49" s="149"/>
      <c r="AJ49" s="149"/>
      <c r="AK49" s="149"/>
      <c r="AL49" s="149"/>
      <c r="AM49" s="149"/>
      <c r="AN49" s="148">
        <f>ROUNDUP(SUM($AG$49,$AT$49),2)</f>
        <v>0</v>
      </c>
      <c r="AO49" s="149"/>
      <c r="AP49" s="149"/>
      <c r="AQ49" s="44"/>
      <c r="AR49" s="34"/>
      <c r="AS49" s="45">
        <f>ROUNDUP($AS$50,2)</f>
        <v>0</v>
      </c>
      <c r="AT49" s="46">
        <f>ROUNDUP(SUM($AV$49:$AW$49),1)</f>
        <v>0</v>
      </c>
      <c r="AU49" s="47">
        <f>ROUNDUP($AU$50,5)</f>
        <v>0</v>
      </c>
      <c r="AV49" s="46">
        <f>ROUNDUP($AZ$49*$L$25,2)</f>
        <v>0</v>
      </c>
      <c r="AW49" s="46">
        <f>ROUNDUP($BA$49*$L$26,2)</f>
        <v>0</v>
      </c>
      <c r="AX49" s="46" t="e">
        <f>ROUNDUP($BB$49*$L$25,2)</f>
        <v>#REF!</v>
      </c>
      <c r="AY49" s="46" t="e">
        <f>ROUNDUP($BC$49*$L$26,2)</f>
        <v>#REF!</v>
      </c>
      <c r="AZ49" s="46">
        <f>ROUNDUP($AZ$50,2)</f>
        <v>0</v>
      </c>
      <c r="BA49" s="46">
        <f>ROUNDUP($BA$50,2)</f>
        <v>0</v>
      </c>
      <c r="BB49" s="46" t="e">
        <f>ROUNDUP($BB$50,2)</f>
        <v>#REF!</v>
      </c>
      <c r="BC49" s="46" t="e">
        <f>ROUNDUP($BC$50,2)</f>
        <v>#REF!</v>
      </c>
      <c r="BD49" s="48" t="e">
        <f>ROUNDUP($BD$50,2)</f>
        <v>#REF!</v>
      </c>
      <c r="BS49" s="11" t="s">
        <v>59</v>
      </c>
      <c r="BT49" s="11" t="s">
        <v>60</v>
      </c>
      <c r="BV49" s="11" t="s">
        <v>61</v>
      </c>
      <c r="BW49" s="11" t="s">
        <v>4</v>
      </c>
      <c r="BX49" s="11" t="s">
        <v>62</v>
      </c>
    </row>
    <row r="50" spans="1:76" s="49" customFormat="1" ht="28.5" customHeight="1" x14ac:dyDescent="0.3">
      <c r="A50" s="86" t="s">
        <v>122</v>
      </c>
      <c r="B50" s="50"/>
      <c r="C50" s="51"/>
      <c r="D50" s="145"/>
      <c r="E50" s="146"/>
      <c r="F50" s="146"/>
      <c r="G50" s="146"/>
      <c r="H50" s="146"/>
      <c r="I50" s="51"/>
      <c r="J50" s="147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3">
        <f>'ČRo Olomouc'!$M$24</f>
        <v>0</v>
      </c>
      <c r="AH50" s="144"/>
      <c r="AI50" s="144"/>
      <c r="AJ50" s="144"/>
      <c r="AK50" s="144"/>
      <c r="AL50" s="144"/>
      <c r="AM50" s="144"/>
      <c r="AN50" s="143">
        <f>ROUNDUP(SUM($AG$50,$AT$50),2)</f>
        <v>0</v>
      </c>
      <c r="AO50" s="144"/>
      <c r="AP50" s="144"/>
      <c r="AQ50" s="52" t="s">
        <v>63</v>
      </c>
      <c r="AR50" s="50"/>
      <c r="AS50" s="53">
        <v>0</v>
      </c>
      <c r="AT50" s="54">
        <f>ROUNDUP(SUM($AV$50:$AW$50),1)</f>
        <v>0</v>
      </c>
      <c r="AU50" s="55">
        <f>'ČRo Olomouc'!$W$70</f>
        <v>0</v>
      </c>
      <c r="AV50" s="54">
        <f>'ČRo Olomouc'!$M$26</f>
        <v>0</v>
      </c>
      <c r="AW50" s="54">
        <f>'ČRo Olomouc'!$M$27</f>
        <v>0</v>
      </c>
      <c r="AX50" s="54">
        <f>'ČRo Olomouc'!$M$28</f>
        <v>0</v>
      </c>
      <c r="AY50" s="54">
        <f>'ČRo Olomouc'!$M$29</f>
        <v>0</v>
      </c>
      <c r="AZ50" s="54">
        <f>'ČRo Olomouc'!$H$26</f>
        <v>0</v>
      </c>
      <c r="BA50" s="54">
        <f>'ČRo Olomouc'!$H$27</f>
        <v>0</v>
      </c>
      <c r="BB50" s="54" t="e">
        <f>'ČRo Olomouc'!$H$28</f>
        <v>#REF!</v>
      </c>
      <c r="BC50" s="54" t="e">
        <f>'ČRo Olomouc'!$H$29</f>
        <v>#REF!</v>
      </c>
      <c r="BD50" s="56" t="e">
        <f>'ČRo Olomouc'!$H$30</f>
        <v>#REF!</v>
      </c>
      <c r="BT50" s="49" t="s">
        <v>15</v>
      </c>
      <c r="BU50" s="49" t="s">
        <v>64</v>
      </c>
      <c r="BV50" s="49" t="s">
        <v>61</v>
      </c>
      <c r="BW50" s="49" t="s">
        <v>4</v>
      </c>
      <c r="BX50" s="49" t="s">
        <v>62</v>
      </c>
    </row>
    <row r="51" spans="1:76" s="4" customFormat="1" ht="30.75" customHeight="1" x14ac:dyDescent="0.3">
      <c r="B51" s="15"/>
      <c r="AR51" s="15"/>
    </row>
    <row r="52" spans="1:76" s="4" customFormat="1" ht="7.5" customHeight="1" x14ac:dyDescent="0.3">
      <c r="B52" s="29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15"/>
    </row>
  </sheetData>
  <mergeCells count="37">
    <mergeCell ref="AN50:AP50"/>
    <mergeCell ref="AG50:AM50"/>
    <mergeCell ref="D50:H50"/>
    <mergeCell ref="J50:AF50"/>
    <mergeCell ref="AG49:AM49"/>
    <mergeCell ref="AN49:AP49"/>
    <mergeCell ref="AR2:BE2"/>
    <mergeCell ref="C47:G47"/>
    <mergeCell ref="I47:AF47"/>
    <mergeCell ref="AG47:AM47"/>
    <mergeCell ref="AN47:AP47"/>
    <mergeCell ref="X31:AB31"/>
    <mergeCell ref="AK31:AO31"/>
    <mergeCell ref="C38:AQ38"/>
    <mergeCell ref="L40:AO40"/>
    <mergeCell ref="AM44:AP44"/>
    <mergeCell ref="L27:O27"/>
    <mergeCell ref="W27:AE27"/>
    <mergeCell ref="AK27:AO27"/>
    <mergeCell ref="AS44:AT46"/>
    <mergeCell ref="L28:O28"/>
    <mergeCell ref="W28:AE28"/>
    <mergeCell ref="AK28:AO28"/>
    <mergeCell ref="L29:O29"/>
    <mergeCell ref="W29:AE29"/>
    <mergeCell ref="AK29:AO29"/>
    <mergeCell ref="L25:O25"/>
    <mergeCell ref="W25:AE25"/>
    <mergeCell ref="AK25:AO25"/>
    <mergeCell ref="L26:O26"/>
    <mergeCell ref="W26:AE26"/>
    <mergeCell ref="AK26:AO26"/>
    <mergeCell ref="C2:AQ2"/>
    <mergeCell ref="C4:AQ4"/>
    <mergeCell ref="K6:AO6"/>
    <mergeCell ref="E20:AN20"/>
    <mergeCell ref="AK23:AO23"/>
  </mergeCells>
  <hyperlinks>
    <hyperlink ref="K1:S1" location="C2" tooltip="Rekapitulace stavby" display="1) Rekapitulace stavby" xr:uid="{00000000-0004-0000-0000-000000000000}"/>
    <hyperlink ref="W1:AI1" location="C49" tooltip="Rekapitulace objektů stavby a soupisů prací" display="2) Rekapitulace objektů stavby a soupisů prací" xr:uid="{00000000-0004-0000-0000-000001000000}"/>
    <hyperlink ref="A50" location="'150614 - Magnetická reson...'!C2" tooltip="150614 - Magnetická reson..." display="/" xr:uid="{00000000-0004-0000-0000-000002000000}"/>
  </hyperlinks>
  <pageMargins left="0.59027779102325439" right="0.59027779102325439" top="0.59027779102325439" bottom="0.59027779102325439" header="0" footer="0"/>
  <pageSetup paperSize="9" scale="69" fitToHeight="100" orientation="portrait" blackAndWhite="1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26"/>
  <sheetViews>
    <sheetView showGridLines="0" tabSelected="1" zoomScale="175" zoomScaleNormal="175" workbookViewId="0">
      <pane ySplit="1" topLeftCell="A95" activePane="bottomLeft" state="frozenSplit"/>
      <selection pane="bottomLeft" activeCell="L100" sqref="L100:M100"/>
    </sheetView>
  </sheetViews>
  <sheetFormatPr defaultColWidth="10.5" defaultRowHeight="14.25" customHeight="1" x14ac:dyDescent="0.3"/>
  <cols>
    <col min="1" max="1" width="2.83203125" style="1" customWidth="1"/>
    <col min="2" max="2" width="3.33203125" style="1" customWidth="1"/>
    <col min="3" max="3" width="8" style="1" customWidth="1"/>
    <col min="4" max="4" width="4.33203125" style="1" customWidth="1"/>
    <col min="5" max="5" width="17.1640625" style="1" customWidth="1"/>
    <col min="6" max="7" width="11.1640625" style="1" customWidth="1"/>
    <col min="8" max="8" width="12.5" style="1" customWidth="1"/>
    <col min="9" max="9" width="7" style="1" customWidth="1"/>
    <col min="10" max="10" width="5.1640625" style="1" customWidth="1"/>
    <col min="11" max="11" width="11.5" style="1" customWidth="1"/>
    <col min="12" max="12" width="12" style="1" customWidth="1"/>
    <col min="13" max="13" width="13" style="1" customWidth="1"/>
    <col min="14" max="14" width="6" style="1" customWidth="1"/>
    <col min="15" max="15" width="2" style="1" customWidth="1"/>
    <col min="16" max="16" width="1.83203125" style="1" customWidth="1"/>
    <col min="17" max="17" width="12.5" style="1" customWidth="1"/>
    <col min="18" max="18" width="13.83203125" style="1" customWidth="1"/>
    <col min="19" max="19" width="8.1640625" style="1" hidden="1" customWidth="1"/>
    <col min="20" max="20" width="29.6640625" style="97" hidden="1" customWidth="1"/>
    <col min="21" max="21" width="16.33203125" style="1" hidden="1" customWidth="1"/>
    <col min="22" max="22" width="12.33203125" style="1" hidden="1" customWidth="1"/>
    <col min="23" max="23" width="16.33203125" style="1" hidden="1" customWidth="1"/>
    <col min="24" max="24" width="12.1640625" style="1" hidden="1" customWidth="1"/>
    <col min="25" max="25" width="15" style="1" hidden="1" customWidth="1"/>
    <col min="26" max="26" width="11" style="1" hidden="1" customWidth="1"/>
    <col min="27" max="27" width="15" style="1" hidden="1" customWidth="1"/>
    <col min="28" max="28" width="16.33203125" style="1" hidden="1" customWidth="1"/>
    <col min="29" max="29" width="11" style="1" hidden="1" customWidth="1"/>
    <col min="30" max="30" width="15" style="1" customWidth="1"/>
    <col min="31" max="31" width="16.33203125" style="1" customWidth="1"/>
    <col min="32" max="43" width="10.5" style="1" customWidth="1"/>
    <col min="44" max="65" width="10.5" style="1" hidden="1" customWidth="1"/>
    <col min="66" max="16384" width="10.5" style="1"/>
  </cols>
  <sheetData>
    <row r="1" spans="1:46" s="2" customFormat="1" ht="22.5" customHeight="1" x14ac:dyDescent="0.3">
      <c r="A1" s="91"/>
      <c r="B1" s="92"/>
      <c r="C1" s="88"/>
      <c r="D1" s="89" t="s">
        <v>1</v>
      </c>
      <c r="E1" s="88"/>
      <c r="F1" s="90" t="s">
        <v>123</v>
      </c>
      <c r="G1" s="90"/>
      <c r="H1" s="162" t="s">
        <v>124</v>
      </c>
      <c r="I1" s="162"/>
      <c r="J1" s="162"/>
      <c r="K1" s="162"/>
      <c r="L1" s="90" t="s">
        <v>125</v>
      </c>
      <c r="M1" s="90"/>
      <c r="N1" s="88"/>
      <c r="O1" s="89" t="s">
        <v>65</v>
      </c>
      <c r="P1" s="88"/>
      <c r="Q1" s="88"/>
      <c r="R1" s="88"/>
      <c r="S1" s="90" t="s">
        <v>126</v>
      </c>
      <c r="T1" s="96"/>
      <c r="U1" s="91"/>
      <c r="V1" s="91"/>
    </row>
    <row r="2" spans="1:46" ht="37.5" customHeight="1" x14ac:dyDescent="0.3">
      <c r="C2" s="119" t="s">
        <v>5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30" t="s">
        <v>6</v>
      </c>
      <c r="T2" s="120"/>
      <c r="U2" s="120"/>
      <c r="V2" s="120"/>
      <c r="W2" s="120"/>
      <c r="X2" s="120"/>
      <c r="Y2" s="120"/>
      <c r="Z2" s="120"/>
      <c r="AA2" s="120"/>
      <c r="AB2" s="120"/>
      <c r="AC2" s="120"/>
      <c r="AT2" s="1" t="s">
        <v>4</v>
      </c>
    </row>
    <row r="3" spans="1:46" ht="7.5" customHeight="1" x14ac:dyDescent="0.3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  <c r="AT3" s="1" t="s">
        <v>66</v>
      </c>
    </row>
    <row r="4" spans="1:46" ht="37.5" customHeight="1" x14ac:dyDescent="0.3">
      <c r="B4" s="8"/>
      <c r="C4" s="121" t="s">
        <v>67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2"/>
      <c r="T4" s="105" t="s">
        <v>11</v>
      </c>
      <c r="AT4" s="1" t="s">
        <v>3</v>
      </c>
    </row>
    <row r="5" spans="1:46" ht="7.5" customHeight="1" x14ac:dyDescent="0.3">
      <c r="B5" s="8"/>
      <c r="R5" s="9"/>
    </row>
    <row r="6" spans="1:46" s="4" customFormat="1" ht="18.75" customHeight="1" x14ac:dyDescent="0.3">
      <c r="B6" s="15"/>
      <c r="D6" s="11" t="s">
        <v>13</v>
      </c>
      <c r="F6" s="123" t="s">
        <v>229</v>
      </c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</row>
    <row r="7" spans="1:46" s="4" customFormat="1" ht="14.25" customHeight="1" x14ac:dyDescent="0.3">
      <c r="B7" s="15"/>
      <c r="R7" s="18"/>
      <c r="T7" s="98"/>
    </row>
    <row r="8" spans="1:46" s="4" customFormat="1" ht="15" customHeight="1" x14ac:dyDescent="0.3">
      <c r="B8" s="15"/>
      <c r="D8" s="12" t="s">
        <v>68</v>
      </c>
      <c r="F8" s="13"/>
      <c r="R8" s="18"/>
      <c r="T8" s="98"/>
    </row>
    <row r="9" spans="1:46" s="4" customFormat="1" ht="15" customHeight="1" x14ac:dyDescent="0.3">
      <c r="B9" s="15"/>
      <c r="D9" s="12" t="s">
        <v>16</v>
      </c>
      <c r="F9" s="13" t="s">
        <v>163</v>
      </c>
      <c r="M9" s="12" t="s">
        <v>17</v>
      </c>
      <c r="O9" s="155"/>
      <c r="P9" s="138"/>
      <c r="Q9" s="113">
        <v>45322</v>
      </c>
      <c r="R9" s="18"/>
      <c r="T9" s="98"/>
    </row>
    <row r="10" spans="1:46" s="4" customFormat="1" ht="7.5" customHeight="1" x14ac:dyDescent="0.3">
      <c r="B10" s="15"/>
      <c r="R10" s="18"/>
      <c r="T10" s="98"/>
    </row>
    <row r="11" spans="1:46" s="4" customFormat="1" ht="15" customHeight="1" x14ac:dyDescent="0.3">
      <c r="B11" s="15"/>
      <c r="D11" s="12" t="s">
        <v>20</v>
      </c>
      <c r="F11" s="13" t="s">
        <v>130</v>
      </c>
      <c r="M11" s="12" t="s">
        <v>21</v>
      </c>
      <c r="O11" s="139"/>
      <c r="P11" s="138"/>
      <c r="R11" s="18"/>
      <c r="T11" s="98"/>
    </row>
    <row r="12" spans="1:46" s="4" customFormat="1" ht="18.75" customHeight="1" x14ac:dyDescent="0.3">
      <c r="B12" s="15"/>
      <c r="E12" s="13"/>
      <c r="M12" s="12" t="s">
        <v>23</v>
      </c>
      <c r="O12" s="139" t="str">
        <f>IF('Rekapitulace stavby'!$AN$11="","",'Rekapitulace stavby'!$AN$11)</f>
        <v/>
      </c>
      <c r="P12" s="138"/>
      <c r="R12" s="18"/>
      <c r="T12" s="98"/>
    </row>
    <row r="13" spans="1:46" s="4" customFormat="1" ht="7.5" customHeight="1" x14ac:dyDescent="0.3">
      <c r="B13" s="15"/>
      <c r="R13" s="18"/>
      <c r="T13" s="98"/>
    </row>
    <row r="14" spans="1:46" s="4" customFormat="1" ht="15" customHeight="1" x14ac:dyDescent="0.3">
      <c r="B14" s="15"/>
      <c r="D14" s="12" t="s">
        <v>24</v>
      </c>
      <c r="M14" s="12" t="s">
        <v>21</v>
      </c>
      <c r="O14" s="139" t="str">
        <f>IF('Rekapitulace stavby'!$AN$13="","",'Rekapitulace stavby'!$AN$13)</f>
        <v/>
      </c>
      <c r="P14" s="138"/>
      <c r="R14" s="18"/>
      <c r="T14" s="98"/>
    </row>
    <row r="15" spans="1:46" s="4" customFormat="1" ht="18.75" customHeight="1" x14ac:dyDescent="0.3">
      <c r="B15" s="15"/>
      <c r="E15" s="13" t="str">
        <f>IF('Rekapitulace stavby'!$E$14="","",'Rekapitulace stavby'!$E$14)</f>
        <v xml:space="preserve"> </v>
      </c>
      <c r="M15" s="12" t="s">
        <v>23</v>
      </c>
      <c r="O15" s="139" t="str">
        <f>IF('Rekapitulace stavby'!$AN$14="","",'Rekapitulace stavby'!$AN$14)</f>
        <v/>
      </c>
      <c r="P15" s="138"/>
      <c r="R15" s="18"/>
      <c r="T15" s="98"/>
    </row>
    <row r="16" spans="1:46" s="4" customFormat="1" ht="7.5" customHeight="1" x14ac:dyDescent="0.3">
      <c r="B16" s="15"/>
      <c r="R16" s="18"/>
      <c r="T16" s="98"/>
    </row>
    <row r="17" spans="2:20" s="4" customFormat="1" ht="15" customHeight="1" x14ac:dyDescent="0.3">
      <c r="B17" s="15"/>
      <c r="D17" s="12" t="s">
        <v>25</v>
      </c>
      <c r="F17" s="101" t="s">
        <v>164</v>
      </c>
      <c r="M17" s="12" t="s">
        <v>21</v>
      </c>
      <c r="O17" s="139"/>
      <c r="P17" s="138"/>
      <c r="R17" s="18"/>
      <c r="T17" s="98"/>
    </row>
    <row r="18" spans="2:20" s="4" customFormat="1" ht="18.75" customHeight="1" x14ac:dyDescent="0.3">
      <c r="B18" s="15"/>
      <c r="E18" s="13"/>
      <c r="M18" s="12" t="s">
        <v>23</v>
      </c>
      <c r="O18" s="139"/>
      <c r="P18" s="138"/>
      <c r="Q18" s="108"/>
      <c r="R18" s="18"/>
      <c r="T18" s="98"/>
    </row>
    <row r="19" spans="2:20" s="4" customFormat="1" ht="7.5" customHeight="1" x14ac:dyDescent="0.3">
      <c r="B19" s="15"/>
      <c r="R19" s="18"/>
      <c r="T19" s="98"/>
    </row>
    <row r="20" spans="2:20" s="4" customFormat="1" ht="15" customHeight="1" x14ac:dyDescent="0.3">
      <c r="B20" s="15"/>
      <c r="D20" s="12" t="s">
        <v>27</v>
      </c>
      <c r="R20" s="18"/>
      <c r="T20" s="98"/>
    </row>
    <row r="21" spans="2:20" s="57" customFormat="1" ht="15.75" customHeight="1" x14ac:dyDescent="0.3">
      <c r="B21" s="93"/>
      <c r="E21" s="124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R21" s="58"/>
      <c r="T21" s="103"/>
    </row>
    <row r="22" spans="2:20" s="4" customFormat="1" ht="7.5" customHeight="1" x14ac:dyDescent="0.3">
      <c r="B22" s="15"/>
      <c r="R22" s="18"/>
      <c r="T22" s="98"/>
    </row>
    <row r="23" spans="2:20" s="4" customFormat="1" ht="7.5" customHeight="1" x14ac:dyDescent="0.3">
      <c r="B23" s="1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R23" s="18"/>
      <c r="T23" s="98"/>
    </row>
    <row r="24" spans="2:20" s="4" customFormat="1" ht="26.25" customHeight="1" x14ac:dyDescent="0.3">
      <c r="B24" s="15"/>
      <c r="D24" s="59" t="s">
        <v>28</v>
      </c>
      <c r="M24" s="148">
        <f>ROUNDUP($N$70,2)</f>
        <v>0</v>
      </c>
      <c r="N24" s="138"/>
      <c r="O24" s="138"/>
      <c r="P24" s="138"/>
      <c r="R24" s="18"/>
      <c r="T24" s="98"/>
    </row>
    <row r="25" spans="2:20" s="4" customFormat="1" ht="7.5" customHeight="1" x14ac:dyDescent="0.3">
      <c r="B25" s="1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R25" s="18"/>
      <c r="T25" s="98"/>
    </row>
    <row r="26" spans="2:20" s="4" customFormat="1" ht="15" customHeight="1" x14ac:dyDescent="0.3">
      <c r="B26" s="15"/>
      <c r="D26" s="20" t="s">
        <v>29</v>
      </c>
      <c r="E26" s="20" t="s">
        <v>30</v>
      </c>
      <c r="F26" s="21">
        <v>0.21</v>
      </c>
      <c r="G26" s="107" t="s">
        <v>31</v>
      </c>
      <c r="H26" s="169">
        <f>T70</f>
        <v>0</v>
      </c>
      <c r="I26" s="138"/>
      <c r="J26" s="138"/>
      <c r="M26" s="163">
        <f>0.21*H26</f>
        <v>0</v>
      </c>
      <c r="N26" s="138"/>
      <c r="O26" s="138"/>
      <c r="P26" s="138"/>
      <c r="R26" s="18"/>
      <c r="T26" s="98"/>
    </row>
    <row r="27" spans="2:20" s="4" customFormat="1" ht="15" customHeight="1" x14ac:dyDescent="0.3">
      <c r="B27" s="15"/>
      <c r="E27" s="20" t="s">
        <v>32</v>
      </c>
      <c r="F27" s="21">
        <v>0.15</v>
      </c>
      <c r="G27" s="60" t="s">
        <v>31</v>
      </c>
      <c r="H27" s="163">
        <v>0</v>
      </c>
      <c r="I27" s="138"/>
      <c r="J27" s="138"/>
      <c r="M27" s="163">
        <v>0</v>
      </c>
      <c r="N27" s="138"/>
      <c r="O27" s="138"/>
      <c r="P27" s="138"/>
      <c r="R27" s="18"/>
      <c r="T27" s="98"/>
    </row>
    <row r="28" spans="2:20" s="4" customFormat="1" ht="15" hidden="1" customHeight="1" x14ac:dyDescent="0.3">
      <c r="B28" s="15"/>
      <c r="E28" s="20" t="s">
        <v>33</v>
      </c>
      <c r="F28" s="21">
        <v>0.21</v>
      </c>
      <c r="G28" s="60" t="s">
        <v>31</v>
      </c>
      <c r="H28" s="163" t="e">
        <f>ROUNDUP(SUM($BG$70:$BG$122),2)</f>
        <v>#REF!</v>
      </c>
      <c r="I28" s="138"/>
      <c r="J28" s="138"/>
      <c r="M28" s="163">
        <v>0</v>
      </c>
      <c r="N28" s="138"/>
      <c r="O28" s="138"/>
      <c r="P28" s="138"/>
      <c r="R28" s="18"/>
      <c r="T28" s="98"/>
    </row>
    <row r="29" spans="2:20" s="4" customFormat="1" ht="15" hidden="1" customHeight="1" x14ac:dyDescent="0.3">
      <c r="B29" s="15"/>
      <c r="E29" s="20" t="s">
        <v>34</v>
      </c>
      <c r="F29" s="21">
        <v>0.15</v>
      </c>
      <c r="G29" s="60" t="s">
        <v>31</v>
      </c>
      <c r="H29" s="163" t="e">
        <f>ROUNDUP(SUM($BH$70:$BH$122),2)</f>
        <v>#REF!</v>
      </c>
      <c r="I29" s="138"/>
      <c r="J29" s="138"/>
      <c r="M29" s="163">
        <v>0</v>
      </c>
      <c r="N29" s="138"/>
      <c r="O29" s="138"/>
      <c r="P29" s="138"/>
      <c r="R29" s="18"/>
      <c r="T29" s="98"/>
    </row>
    <row r="30" spans="2:20" s="4" customFormat="1" ht="15" hidden="1" customHeight="1" x14ac:dyDescent="0.3">
      <c r="B30" s="15"/>
      <c r="E30" s="20" t="s">
        <v>35</v>
      </c>
      <c r="F30" s="21">
        <v>0</v>
      </c>
      <c r="G30" s="60" t="s">
        <v>31</v>
      </c>
      <c r="H30" s="163" t="e">
        <f>ROUNDUP(SUM($BI$70:$BI$122),2)</f>
        <v>#REF!</v>
      </c>
      <c r="I30" s="138"/>
      <c r="J30" s="138"/>
      <c r="M30" s="163">
        <v>0</v>
      </c>
      <c r="N30" s="138"/>
      <c r="O30" s="138"/>
      <c r="P30" s="138"/>
      <c r="R30" s="18"/>
      <c r="T30" s="98"/>
    </row>
    <row r="31" spans="2:20" s="4" customFormat="1" ht="7.5" customHeight="1" x14ac:dyDescent="0.3">
      <c r="B31" s="15"/>
      <c r="R31" s="18"/>
      <c r="T31" s="98"/>
    </row>
    <row r="32" spans="2:20" s="4" customFormat="1" ht="26.25" customHeight="1" x14ac:dyDescent="0.3">
      <c r="B32" s="15"/>
      <c r="C32" s="24"/>
      <c r="D32" s="25" t="s">
        <v>36</v>
      </c>
      <c r="E32" s="26"/>
      <c r="F32" s="26"/>
      <c r="G32" s="61" t="s">
        <v>37</v>
      </c>
      <c r="H32" s="27" t="s">
        <v>38</v>
      </c>
      <c r="I32" s="26"/>
      <c r="J32" s="26"/>
      <c r="K32" s="26"/>
      <c r="L32" s="136">
        <f>ROUNDUP(SUM($M$23:$P$27),2)</f>
        <v>0</v>
      </c>
      <c r="M32" s="132"/>
      <c r="N32" s="132"/>
      <c r="O32" s="132"/>
      <c r="P32" s="137"/>
      <c r="Q32" s="24"/>
      <c r="R32" s="28"/>
      <c r="T32" s="98"/>
    </row>
    <row r="33" spans="2:35" s="4" customFormat="1" ht="15" customHeight="1" x14ac:dyDescent="0.3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1"/>
      <c r="T33" s="98"/>
    </row>
    <row r="37" spans="2:35" s="4" customFormat="1" ht="7.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62"/>
      <c r="T37" s="98"/>
    </row>
    <row r="38" spans="2:35" s="4" customFormat="1" ht="37.5" customHeight="1" x14ac:dyDescent="0.3">
      <c r="B38" s="15"/>
      <c r="C38" s="121" t="s">
        <v>69</v>
      </c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64"/>
      <c r="T38" s="98"/>
    </row>
    <row r="39" spans="2:35" s="4" customFormat="1" ht="7.5" customHeight="1" x14ac:dyDescent="0.3">
      <c r="B39" s="15"/>
      <c r="R39" s="18"/>
      <c r="T39" s="98"/>
    </row>
    <row r="40" spans="2:35" s="4" customFormat="1" ht="15" customHeight="1" x14ac:dyDescent="0.3">
      <c r="B40" s="15"/>
      <c r="C40" s="11" t="s">
        <v>13</v>
      </c>
      <c r="F40" s="123" t="s">
        <v>229</v>
      </c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</row>
    <row r="41" spans="2:35" s="4" customFormat="1" ht="7.5" customHeight="1" x14ac:dyDescent="0.3">
      <c r="B41" s="15"/>
      <c r="R41" s="18"/>
      <c r="T41" s="98"/>
    </row>
    <row r="42" spans="2:35" s="4" customFormat="1" ht="18.75" customHeight="1" x14ac:dyDescent="0.3">
      <c r="B42" s="15"/>
      <c r="C42" s="12" t="s">
        <v>16</v>
      </c>
      <c r="F42" s="13" t="s">
        <v>163</v>
      </c>
      <c r="K42" s="12" t="s">
        <v>17</v>
      </c>
      <c r="M42" s="155">
        <v>45322</v>
      </c>
      <c r="N42" s="138"/>
      <c r="O42" s="138"/>
      <c r="P42" s="138"/>
      <c r="R42" s="18"/>
      <c r="T42" s="98"/>
    </row>
    <row r="43" spans="2:35" s="4" customFormat="1" ht="7.5" customHeight="1" x14ac:dyDescent="0.3">
      <c r="B43" s="15"/>
      <c r="R43" s="18"/>
      <c r="T43" s="98"/>
    </row>
    <row r="44" spans="2:35" s="4" customFormat="1" ht="15.75" customHeight="1" x14ac:dyDescent="0.3">
      <c r="B44" s="15"/>
      <c r="C44" s="12" t="s">
        <v>20</v>
      </c>
      <c r="F44" s="13" t="s">
        <v>162</v>
      </c>
      <c r="K44" s="12" t="s">
        <v>25</v>
      </c>
      <c r="M44" s="156" t="s">
        <v>127</v>
      </c>
      <c r="N44" s="138"/>
      <c r="O44" s="138"/>
      <c r="P44" s="138"/>
      <c r="Q44" s="138"/>
      <c r="R44" s="18"/>
      <c r="T44" s="98"/>
    </row>
    <row r="45" spans="2:35" s="4" customFormat="1" ht="15" customHeight="1" x14ac:dyDescent="0.3">
      <c r="B45" s="15"/>
      <c r="C45" s="12" t="s">
        <v>24</v>
      </c>
      <c r="F45" s="13" t="str">
        <f>IF($E$15="","",$E$15)</f>
        <v xml:space="preserve"> </v>
      </c>
      <c r="R45" s="18"/>
      <c r="T45" s="98"/>
    </row>
    <row r="46" spans="2:35" s="4" customFormat="1" ht="11.25" customHeight="1" x14ac:dyDescent="0.3">
      <c r="B46" s="15"/>
      <c r="R46" s="18"/>
      <c r="T46" s="98"/>
    </row>
    <row r="47" spans="2:35" s="4" customFormat="1" ht="30" customHeight="1" x14ac:dyDescent="0.3">
      <c r="B47" s="15"/>
      <c r="C47" s="165" t="s">
        <v>70</v>
      </c>
      <c r="D47" s="166"/>
      <c r="E47" s="166"/>
      <c r="F47" s="166"/>
      <c r="G47" s="166"/>
      <c r="H47" s="24"/>
      <c r="I47" s="24"/>
      <c r="J47" s="24"/>
      <c r="K47" s="24"/>
      <c r="L47" s="24"/>
      <c r="M47" s="24"/>
      <c r="N47" s="167" t="s">
        <v>71</v>
      </c>
      <c r="O47" s="166"/>
      <c r="P47" s="166"/>
      <c r="Q47" s="166"/>
      <c r="R47" s="28"/>
      <c r="T47" s="98"/>
    </row>
    <row r="48" spans="2:35" s="4" customFormat="1" ht="11.25" customHeight="1" x14ac:dyDescent="0.3">
      <c r="B48" s="15"/>
      <c r="R48" s="18"/>
      <c r="T48" s="98"/>
    </row>
    <row r="49" spans="2:47" s="4" customFormat="1" ht="30" customHeight="1" x14ac:dyDescent="0.3">
      <c r="B49" s="15"/>
      <c r="C49" s="43" t="s">
        <v>72</v>
      </c>
      <c r="N49" s="148">
        <f>ROUNDUP($N$70,2)</f>
        <v>0</v>
      </c>
      <c r="O49" s="138"/>
      <c r="P49" s="138"/>
      <c r="Q49" s="138"/>
      <c r="R49" s="18"/>
      <c r="T49" s="98"/>
      <c r="AU49" s="4" t="s">
        <v>73</v>
      </c>
    </row>
    <row r="50" spans="2:47" s="63" customFormat="1" ht="25.5" customHeight="1" x14ac:dyDescent="0.3">
      <c r="B50" s="94"/>
      <c r="D50" s="64" t="s">
        <v>74</v>
      </c>
      <c r="N50" s="152">
        <f>ROUNDUP($N$71,2)</f>
        <v>0</v>
      </c>
      <c r="O50" s="153"/>
      <c r="P50" s="153"/>
      <c r="Q50" s="153"/>
      <c r="R50" s="65"/>
      <c r="T50" s="99"/>
    </row>
    <row r="51" spans="2:47" s="66" customFormat="1" ht="21" customHeight="1" x14ac:dyDescent="0.3">
      <c r="B51" s="95"/>
      <c r="D51" s="67" t="s">
        <v>75</v>
      </c>
      <c r="N51" s="154">
        <f>ROUNDUP($N$72,2)</f>
        <v>0</v>
      </c>
      <c r="O51" s="153"/>
      <c r="P51" s="153"/>
      <c r="Q51" s="153"/>
      <c r="R51" s="68"/>
      <c r="T51" s="100"/>
    </row>
    <row r="52" spans="2:47" s="66" customFormat="1" ht="21" customHeight="1" x14ac:dyDescent="0.3">
      <c r="B52" s="95"/>
      <c r="D52" s="67" t="s">
        <v>76</v>
      </c>
      <c r="N52" s="154">
        <f>ROUNDUP($N$75,2)</f>
        <v>0</v>
      </c>
      <c r="O52" s="153"/>
      <c r="P52" s="153"/>
      <c r="Q52" s="153"/>
      <c r="R52" s="68"/>
      <c r="T52" s="100"/>
    </row>
    <row r="53" spans="2:47" s="63" customFormat="1" ht="25.5" customHeight="1" x14ac:dyDescent="0.3">
      <c r="B53" s="94"/>
      <c r="D53" s="64" t="s">
        <v>77</v>
      </c>
      <c r="N53" s="152">
        <f>ROUNDUP($N$115,2)</f>
        <v>0</v>
      </c>
      <c r="O53" s="153"/>
      <c r="P53" s="153"/>
      <c r="Q53" s="153"/>
      <c r="R53" s="65"/>
      <c r="T53" s="99"/>
    </row>
    <row r="54" spans="2:47" s="4" customFormat="1" ht="22.5" customHeight="1" x14ac:dyDescent="0.3">
      <c r="B54" s="15"/>
      <c r="R54" s="18"/>
      <c r="T54" s="98"/>
    </row>
    <row r="55" spans="2:47" s="4" customFormat="1" ht="7.5" customHeight="1" x14ac:dyDescent="0.3">
      <c r="B55" s="29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1"/>
      <c r="T55" s="98"/>
    </row>
    <row r="59" spans="2:47" s="4" customFormat="1" ht="7.5" customHeight="1" x14ac:dyDescent="0.3"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15"/>
      <c r="T59" s="98"/>
    </row>
    <row r="60" spans="2:47" s="4" customFormat="1" ht="37.5" customHeight="1" x14ac:dyDescent="0.3">
      <c r="B60" s="15"/>
      <c r="C60" s="121" t="s">
        <v>78</v>
      </c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5"/>
      <c r="T60" s="98"/>
    </row>
    <row r="61" spans="2:47" s="4" customFormat="1" ht="7.5" customHeight="1" x14ac:dyDescent="0.3">
      <c r="B61" s="15"/>
      <c r="S61" s="15"/>
      <c r="T61" s="98"/>
    </row>
    <row r="62" spans="2:47" s="4" customFormat="1" ht="15" customHeight="1" x14ac:dyDescent="0.3">
      <c r="B62" s="15"/>
      <c r="C62" s="11" t="s">
        <v>13</v>
      </c>
      <c r="F62" s="123" t="s">
        <v>229</v>
      </c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S62" s="15"/>
      <c r="T62" s="98"/>
    </row>
    <row r="63" spans="2:47" s="4" customFormat="1" ht="7.5" customHeight="1" x14ac:dyDescent="0.3">
      <c r="B63" s="15"/>
      <c r="S63" s="15"/>
      <c r="T63" s="98"/>
    </row>
    <row r="64" spans="2:47" s="4" customFormat="1" ht="18.75" customHeight="1" x14ac:dyDescent="0.3">
      <c r="B64" s="15"/>
      <c r="C64" s="12" t="s">
        <v>16</v>
      </c>
      <c r="F64" s="13" t="s">
        <v>163</v>
      </c>
      <c r="K64" s="12" t="s">
        <v>17</v>
      </c>
      <c r="M64" s="155">
        <v>45322</v>
      </c>
      <c r="N64" s="138"/>
      <c r="O64" s="138"/>
      <c r="P64" s="138"/>
      <c r="S64" s="15"/>
      <c r="T64" s="98"/>
    </row>
    <row r="65" spans="2:65" s="4" customFormat="1" ht="7.5" customHeight="1" x14ac:dyDescent="0.3">
      <c r="B65" s="15"/>
      <c r="S65" s="15"/>
      <c r="T65" s="98"/>
    </row>
    <row r="66" spans="2:65" s="4" customFormat="1" ht="15.75" customHeight="1" x14ac:dyDescent="0.3">
      <c r="B66" s="15"/>
      <c r="C66" s="12" t="s">
        <v>20</v>
      </c>
      <c r="F66" s="13" t="s">
        <v>162</v>
      </c>
      <c r="K66" s="12" t="s">
        <v>25</v>
      </c>
      <c r="M66" s="156" t="s">
        <v>127</v>
      </c>
      <c r="N66" s="138"/>
      <c r="O66" s="138"/>
      <c r="P66" s="138"/>
      <c r="Q66" s="138"/>
      <c r="S66" s="15"/>
      <c r="T66" s="98"/>
    </row>
    <row r="67" spans="2:65" s="4" customFormat="1" ht="15" customHeight="1" x14ac:dyDescent="0.3">
      <c r="B67" s="15"/>
      <c r="C67" s="12" t="s">
        <v>24</v>
      </c>
      <c r="F67" s="13" t="str">
        <f>IF($E$15="","",$E$15)</f>
        <v xml:space="preserve"> </v>
      </c>
      <c r="S67" s="15"/>
      <c r="T67" s="98"/>
    </row>
    <row r="68" spans="2:65" s="4" customFormat="1" ht="11.25" customHeight="1" x14ac:dyDescent="0.3">
      <c r="B68" s="15"/>
      <c r="S68" s="15"/>
      <c r="T68" s="98"/>
    </row>
    <row r="69" spans="2:65" s="69" customFormat="1" ht="30" customHeight="1" x14ac:dyDescent="0.3">
      <c r="B69" s="70"/>
      <c r="C69" s="71" t="s">
        <v>79</v>
      </c>
      <c r="D69" s="72" t="s">
        <v>45</v>
      </c>
      <c r="E69" s="72" t="s">
        <v>41</v>
      </c>
      <c r="F69" s="150" t="s">
        <v>80</v>
      </c>
      <c r="G69" s="151"/>
      <c r="H69" s="151"/>
      <c r="I69" s="151"/>
      <c r="J69" s="72" t="s">
        <v>81</v>
      </c>
      <c r="K69" s="72" t="s">
        <v>82</v>
      </c>
      <c r="L69" s="150" t="s">
        <v>83</v>
      </c>
      <c r="M69" s="151"/>
      <c r="N69" s="150" t="s">
        <v>84</v>
      </c>
      <c r="O69" s="151"/>
      <c r="P69" s="151"/>
      <c r="Q69" s="151"/>
      <c r="R69" s="73" t="s">
        <v>85</v>
      </c>
      <c r="S69" s="70"/>
      <c r="T69" s="106" t="s">
        <v>86</v>
      </c>
      <c r="U69" s="40" t="s">
        <v>29</v>
      </c>
      <c r="V69" s="40" t="s">
        <v>87</v>
      </c>
      <c r="W69" s="40" t="s">
        <v>88</v>
      </c>
      <c r="X69" s="40" t="s">
        <v>89</v>
      </c>
      <c r="Y69" s="40" t="s">
        <v>90</v>
      </c>
      <c r="Z69" s="40" t="s">
        <v>91</v>
      </c>
      <c r="AA69" s="41" t="s">
        <v>92</v>
      </c>
    </row>
    <row r="70" spans="2:65" s="4" customFormat="1" ht="30" customHeight="1" x14ac:dyDescent="0.35">
      <c r="B70" s="15"/>
      <c r="C70" s="109" t="s">
        <v>72</v>
      </c>
      <c r="N70" s="158">
        <f>T70</f>
        <v>0</v>
      </c>
      <c r="O70" s="138"/>
      <c r="P70" s="138"/>
      <c r="Q70" s="138"/>
      <c r="S70" s="15"/>
      <c r="T70" s="104">
        <f>SUM(T73:T121)</f>
        <v>0</v>
      </c>
      <c r="U70" s="35"/>
      <c r="V70" s="35"/>
      <c r="W70" s="74">
        <f>$W$71+$W$115</f>
        <v>0</v>
      </c>
      <c r="X70" s="35"/>
      <c r="Y70" s="74" t="e">
        <f>$Y$71+$Y$115</f>
        <v>#REF!</v>
      </c>
      <c r="Z70" s="35"/>
      <c r="AA70" s="75" t="e">
        <f>$AA$71+$AA$115</f>
        <v>#REF!</v>
      </c>
      <c r="AT70" s="4" t="s">
        <v>59</v>
      </c>
      <c r="AU70" s="4" t="s">
        <v>73</v>
      </c>
      <c r="BK70" s="76" t="e">
        <f>$BK$71+$BK$115</f>
        <v>#REF!</v>
      </c>
    </row>
    <row r="71" spans="2:65" s="77" customFormat="1" ht="37.5" customHeight="1" x14ac:dyDescent="0.35">
      <c r="B71" s="78"/>
      <c r="C71" s="110"/>
      <c r="D71" s="79" t="s">
        <v>74</v>
      </c>
      <c r="N71" s="159">
        <f>N72+N75</f>
        <v>0</v>
      </c>
      <c r="O71" s="160"/>
      <c r="P71" s="160"/>
      <c r="Q71" s="160"/>
      <c r="S71" s="78"/>
      <c r="T71" s="104"/>
      <c r="W71" s="81">
        <f>$W$72+$W$75</f>
        <v>0</v>
      </c>
      <c r="Y71" s="81" t="e">
        <f>$Y$72+$Y$75</f>
        <v>#REF!</v>
      </c>
      <c r="AA71" s="82" t="e">
        <f>$AA$72+$AA$75</f>
        <v>#REF!</v>
      </c>
      <c r="AR71" s="80" t="s">
        <v>66</v>
      </c>
      <c r="AT71" s="80" t="s">
        <v>59</v>
      </c>
      <c r="AU71" s="80" t="s">
        <v>60</v>
      </c>
      <c r="AY71" s="80" t="s">
        <v>93</v>
      </c>
      <c r="BK71" s="83" t="e">
        <f>$BK$72+$BK$75</f>
        <v>#REF!</v>
      </c>
    </row>
    <row r="72" spans="2:65" s="77" customFormat="1" ht="21" customHeight="1" x14ac:dyDescent="0.3">
      <c r="B72" s="78"/>
      <c r="C72" s="110"/>
      <c r="D72" s="84" t="s">
        <v>75</v>
      </c>
      <c r="N72" s="161">
        <f>SUM(T73:T74)</f>
        <v>0</v>
      </c>
      <c r="O72" s="160"/>
      <c r="P72" s="160"/>
      <c r="Q72" s="160"/>
      <c r="S72" s="78"/>
      <c r="T72" s="104"/>
      <c r="W72" s="81">
        <f>SUM($W$73:$W$73)</f>
        <v>0</v>
      </c>
      <c r="Y72" s="81">
        <f>SUM($Y$73:$Y$73)</f>
        <v>2.2000000000000001E-3</v>
      </c>
      <c r="AA72" s="82">
        <f>SUM($AA$73:$AA$73)</f>
        <v>0</v>
      </c>
      <c r="AR72" s="80" t="s">
        <v>66</v>
      </c>
      <c r="AT72" s="80" t="s">
        <v>59</v>
      </c>
      <c r="AU72" s="80" t="s">
        <v>15</v>
      </c>
      <c r="AY72" s="80" t="s">
        <v>93</v>
      </c>
      <c r="BK72" s="83">
        <f>SUM($BK$73:$BK$73)</f>
        <v>0</v>
      </c>
    </row>
    <row r="73" spans="2:65" s="182" customFormat="1" ht="27" customHeight="1" x14ac:dyDescent="0.3">
      <c r="B73" s="170"/>
      <c r="C73" s="171" t="s">
        <v>129</v>
      </c>
      <c r="D73" s="172" t="s">
        <v>94</v>
      </c>
      <c r="E73" s="173" t="s">
        <v>220</v>
      </c>
      <c r="F73" s="174" t="s">
        <v>138</v>
      </c>
      <c r="G73" s="175"/>
      <c r="H73" s="175"/>
      <c r="I73" s="175"/>
      <c r="J73" s="176" t="s">
        <v>95</v>
      </c>
      <c r="K73" s="177">
        <v>22</v>
      </c>
      <c r="L73" s="178">
        <v>0</v>
      </c>
      <c r="M73" s="175"/>
      <c r="N73" s="178">
        <f>ROUND($L$73*$K$73,2)</f>
        <v>0</v>
      </c>
      <c r="O73" s="175"/>
      <c r="P73" s="175"/>
      <c r="Q73" s="175"/>
      <c r="R73" s="179"/>
      <c r="S73" s="170"/>
      <c r="T73" s="180">
        <f>SUM(N73:S73)</f>
        <v>0</v>
      </c>
      <c r="U73" s="181" t="s">
        <v>30</v>
      </c>
      <c r="X73" s="183">
        <v>1E-4</v>
      </c>
      <c r="Y73" s="183">
        <f>$X$73*$K$73</f>
        <v>2.2000000000000001E-3</v>
      </c>
      <c r="Z73" s="183">
        <v>0</v>
      </c>
      <c r="AA73" s="184">
        <f>$Z$73*$K$73</f>
        <v>0</v>
      </c>
      <c r="AR73" s="185" t="s">
        <v>96</v>
      </c>
      <c r="AT73" s="185" t="s">
        <v>94</v>
      </c>
      <c r="AU73" s="185" t="s">
        <v>66</v>
      </c>
      <c r="AY73" s="182" t="s">
        <v>93</v>
      </c>
      <c r="BE73" s="186">
        <f>IF($U$73="základní",$N$73,0)</f>
        <v>0</v>
      </c>
      <c r="BF73" s="186">
        <f>IF($U$73="snížená",$N$73,0)</f>
        <v>0</v>
      </c>
      <c r="BG73" s="186">
        <f>IF($U$73="zákl. přenesená",$N$73,0)</f>
        <v>0</v>
      </c>
      <c r="BH73" s="186">
        <f>IF($U$73="sníž. přenesená",$N$73,0)</f>
        <v>0</v>
      </c>
      <c r="BI73" s="186">
        <f>IF($U$73="nulová",$N$73,0)</f>
        <v>0</v>
      </c>
      <c r="BJ73" s="185" t="s">
        <v>15</v>
      </c>
      <c r="BK73" s="186">
        <f>ROUND($L$73*$K$73,2)</f>
        <v>0</v>
      </c>
      <c r="BL73" s="185" t="s">
        <v>96</v>
      </c>
      <c r="BM73" s="185" t="s">
        <v>99</v>
      </c>
    </row>
    <row r="74" spans="2:65" s="182" customFormat="1" ht="39" customHeight="1" x14ac:dyDescent="0.3">
      <c r="B74" s="170"/>
      <c r="C74" s="187" t="s">
        <v>221</v>
      </c>
      <c r="D74" s="188" t="s">
        <v>97</v>
      </c>
      <c r="E74" s="189" t="s">
        <v>222</v>
      </c>
      <c r="F74" s="190" t="s">
        <v>235</v>
      </c>
      <c r="G74" s="191"/>
      <c r="H74" s="191"/>
      <c r="I74" s="192"/>
      <c r="J74" s="193" t="s">
        <v>95</v>
      </c>
      <c r="K74" s="194">
        <v>22</v>
      </c>
      <c r="L74" s="195">
        <v>0</v>
      </c>
      <c r="M74" s="196"/>
      <c r="N74" s="195">
        <f>ROUND($L$74*$K$74,2)</f>
        <v>0</v>
      </c>
      <c r="O74" s="197"/>
      <c r="P74" s="197"/>
      <c r="Q74" s="196"/>
      <c r="R74" s="179"/>
      <c r="S74" s="170"/>
      <c r="T74" s="180">
        <f>SUM(N74:S74)</f>
        <v>0</v>
      </c>
      <c r="U74" s="181" t="s">
        <v>30</v>
      </c>
      <c r="X74" s="183">
        <v>2.5999999999999999E-3</v>
      </c>
      <c r="Y74" s="183" t="e">
        <f>#REF!*#REF!</f>
        <v>#REF!</v>
      </c>
      <c r="Z74" s="183">
        <v>0</v>
      </c>
      <c r="AA74" s="184" t="e">
        <f>#REF!*#REF!</f>
        <v>#REF!</v>
      </c>
      <c r="AR74" s="185" t="s">
        <v>98</v>
      </c>
      <c r="AT74" s="185" t="s">
        <v>97</v>
      </c>
      <c r="AU74" s="185" t="s">
        <v>66</v>
      </c>
      <c r="AY74" s="182" t="s">
        <v>93</v>
      </c>
      <c r="BE74" s="186" t="e">
        <f>IF(#REF!="základní",#REF!,0)</f>
        <v>#REF!</v>
      </c>
      <c r="BF74" s="186" t="e">
        <f>IF(#REF!="snížená",#REF!,0)</f>
        <v>#REF!</v>
      </c>
      <c r="BG74" s="186" t="e">
        <f>IF(#REF!="zákl. přenesená",#REF!,0)</f>
        <v>#REF!</v>
      </c>
      <c r="BH74" s="186" t="e">
        <f>IF(#REF!="sníž. přenesená",#REF!,0)</f>
        <v>#REF!</v>
      </c>
      <c r="BI74" s="186" t="e">
        <f>IF(#REF!="nulová",#REF!,0)</f>
        <v>#REF!</v>
      </c>
      <c r="BJ74" s="185" t="s">
        <v>15</v>
      </c>
      <c r="BK74" s="186" t="e">
        <f>ROUND(#REF!*#REF!,2)</f>
        <v>#REF!</v>
      </c>
      <c r="BL74" s="185" t="s">
        <v>96</v>
      </c>
      <c r="BM74" s="185" t="s">
        <v>100</v>
      </c>
    </row>
    <row r="75" spans="2:65" s="207" customFormat="1" ht="30.75" customHeight="1" x14ac:dyDescent="0.3">
      <c r="B75" s="198"/>
      <c r="C75" s="199"/>
      <c r="D75" s="200" t="s">
        <v>76</v>
      </c>
      <c r="E75" s="201"/>
      <c r="F75" s="201"/>
      <c r="G75" s="201"/>
      <c r="H75" s="201"/>
      <c r="I75" s="201"/>
      <c r="J75" s="201"/>
      <c r="K75" s="201"/>
      <c r="L75" s="201"/>
      <c r="M75" s="201"/>
      <c r="N75" s="202">
        <f>SUM(T77:T114)</f>
        <v>0</v>
      </c>
      <c r="O75" s="203"/>
      <c r="P75" s="203"/>
      <c r="Q75" s="203"/>
      <c r="R75" s="204"/>
      <c r="S75" s="205"/>
      <c r="T75" s="206"/>
      <c r="W75" s="208">
        <f>SUM($W$77:$W$88)</f>
        <v>0</v>
      </c>
      <c r="Y75" s="208" t="e">
        <f>SUM($Y$77:$Y$88)</f>
        <v>#REF!</v>
      </c>
      <c r="AA75" s="209" t="e">
        <f>SUM($AA$77:$AA$88)</f>
        <v>#REF!</v>
      </c>
      <c r="AR75" s="205" t="s">
        <v>66</v>
      </c>
      <c r="AT75" s="205" t="s">
        <v>59</v>
      </c>
      <c r="AU75" s="205" t="s">
        <v>15</v>
      </c>
      <c r="AY75" s="205" t="s">
        <v>93</v>
      </c>
      <c r="BK75" s="210" t="e">
        <f>SUM($BK$77:$BK$88)</f>
        <v>#REF!</v>
      </c>
    </row>
    <row r="76" spans="2:65" s="207" customFormat="1" ht="20.25" customHeight="1" x14ac:dyDescent="0.3">
      <c r="B76" s="205"/>
      <c r="C76" s="199"/>
      <c r="D76" s="200"/>
      <c r="E76" s="201"/>
      <c r="F76" s="211" t="s">
        <v>173</v>
      </c>
      <c r="G76" s="201"/>
      <c r="H76" s="201"/>
      <c r="I76" s="201"/>
      <c r="J76" s="201"/>
      <c r="K76" s="201"/>
      <c r="L76" s="201"/>
      <c r="M76" s="201"/>
      <c r="N76" s="212"/>
      <c r="O76" s="201"/>
      <c r="P76" s="201"/>
      <c r="Q76" s="201"/>
      <c r="R76" s="213"/>
      <c r="S76" s="205"/>
      <c r="T76" s="214"/>
      <c r="W76" s="208"/>
      <c r="Y76" s="208"/>
      <c r="AA76" s="208"/>
      <c r="AR76" s="205"/>
      <c r="AT76" s="205"/>
      <c r="AU76" s="205"/>
      <c r="AY76" s="205"/>
      <c r="BK76" s="210"/>
    </row>
    <row r="77" spans="2:65" s="182" customFormat="1" ht="15.75" customHeight="1" x14ac:dyDescent="0.3">
      <c r="B77" s="170"/>
      <c r="C77" s="171" t="s">
        <v>170</v>
      </c>
      <c r="D77" s="172" t="s">
        <v>94</v>
      </c>
      <c r="E77" s="173" t="s">
        <v>167</v>
      </c>
      <c r="F77" s="174" t="s">
        <v>168</v>
      </c>
      <c r="G77" s="175"/>
      <c r="H77" s="175"/>
      <c r="I77" s="175"/>
      <c r="J77" s="176" t="s">
        <v>101</v>
      </c>
      <c r="K77" s="215">
        <v>4</v>
      </c>
      <c r="L77" s="178">
        <v>0</v>
      </c>
      <c r="M77" s="175"/>
      <c r="N77" s="178">
        <f>ROUND($L$77*$K$77,2)</f>
        <v>0</v>
      </c>
      <c r="O77" s="175"/>
      <c r="P77" s="175"/>
      <c r="Q77" s="175"/>
      <c r="R77" s="179"/>
      <c r="S77" s="170"/>
      <c r="T77" s="180">
        <f t="shared" ref="T77:T78" si="0">SUM(N77:S77)</f>
        <v>0</v>
      </c>
      <c r="U77" s="181" t="s">
        <v>30</v>
      </c>
      <c r="X77" s="183">
        <v>0</v>
      </c>
      <c r="Y77" s="183" t="e">
        <f>#REF!*#REF!</f>
        <v>#REF!</v>
      </c>
      <c r="Z77" s="183">
        <v>0</v>
      </c>
      <c r="AA77" s="184" t="e">
        <f>#REF!*#REF!</f>
        <v>#REF!</v>
      </c>
      <c r="AR77" s="185" t="s">
        <v>96</v>
      </c>
      <c r="AT77" s="185" t="s">
        <v>94</v>
      </c>
      <c r="AU77" s="185" t="s">
        <v>66</v>
      </c>
      <c r="AY77" s="182" t="s">
        <v>93</v>
      </c>
      <c r="BE77" s="186" t="e">
        <f>IF(#REF!="základní",#REF!,0)</f>
        <v>#REF!</v>
      </c>
      <c r="BF77" s="186" t="e">
        <f>IF(#REF!="snížená",#REF!,0)</f>
        <v>#REF!</v>
      </c>
      <c r="BG77" s="186" t="e">
        <f>IF(#REF!="zákl. přenesená",#REF!,0)</f>
        <v>#REF!</v>
      </c>
      <c r="BH77" s="186" t="e">
        <f>IF(#REF!="sníž. přenesená",#REF!,0)</f>
        <v>#REF!</v>
      </c>
      <c r="BI77" s="186" t="e">
        <f>IF(#REF!="nulová",#REF!,0)</f>
        <v>#REF!</v>
      </c>
      <c r="BJ77" s="185" t="s">
        <v>15</v>
      </c>
      <c r="BK77" s="186" t="e">
        <f>ROUND(#REF!*#REF!,2)</f>
        <v>#REF!</v>
      </c>
      <c r="BL77" s="185" t="s">
        <v>96</v>
      </c>
      <c r="BM77" s="185" t="s">
        <v>105</v>
      </c>
    </row>
    <row r="78" spans="2:65" s="182" customFormat="1" ht="48.75" customHeight="1" x14ac:dyDescent="0.3">
      <c r="B78" s="170"/>
      <c r="C78" s="187" t="s">
        <v>171</v>
      </c>
      <c r="D78" s="188" t="s">
        <v>97</v>
      </c>
      <c r="E78" s="189"/>
      <c r="F78" s="216" t="s">
        <v>169</v>
      </c>
      <c r="G78" s="217"/>
      <c r="H78" s="217"/>
      <c r="I78" s="217"/>
      <c r="J78" s="193" t="s">
        <v>101</v>
      </c>
      <c r="K78" s="218">
        <v>4</v>
      </c>
      <c r="L78" s="219">
        <v>0</v>
      </c>
      <c r="M78" s="217"/>
      <c r="N78" s="219">
        <f>ROUND($L$78*$K$78,2)</f>
        <v>0</v>
      </c>
      <c r="O78" s="175"/>
      <c r="P78" s="175"/>
      <c r="Q78" s="175"/>
      <c r="R78" s="220"/>
      <c r="S78" s="170"/>
      <c r="T78" s="180">
        <f t="shared" si="0"/>
        <v>0</v>
      </c>
      <c r="U78" s="181" t="s">
        <v>30</v>
      </c>
      <c r="X78" s="183">
        <v>0</v>
      </c>
      <c r="Y78" s="183" t="e">
        <f>#REF!*#REF!</f>
        <v>#REF!</v>
      </c>
      <c r="Z78" s="183">
        <v>0</v>
      </c>
      <c r="AA78" s="184" t="e">
        <f>#REF!*#REF!</f>
        <v>#REF!</v>
      </c>
      <c r="AR78" s="185" t="s">
        <v>103</v>
      </c>
      <c r="AT78" s="185" t="s">
        <v>97</v>
      </c>
      <c r="AU78" s="185" t="s">
        <v>66</v>
      </c>
      <c r="AY78" s="182" t="s">
        <v>93</v>
      </c>
      <c r="BE78" s="186" t="e">
        <f>IF(#REF!="základní",#REF!,0)</f>
        <v>#REF!</v>
      </c>
      <c r="BF78" s="186" t="e">
        <f>IF(#REF!="snížená",#REF!,0)</f>
        <v>#REF!</v>
      </c>
      <c r="BG78" s="186" t="e">
        <f>IF(#REF!="zákl. přenesená",#REF!,0)</f>
        <v>#REF!</v>
      </c>
      <c r="BH78" s="186" t="e">
        <f>IF(#REF!="sníž. přenesená",#REF!,0)</f>
        <v>#REF!</v>
      </c>
      <c r="BI78" s="186" t="e">
        <f>IF(#REF!="nulová",#REF!,0)</f>
        <v>#REF!</v>
      </c>
      <c r="BJ78" s="185" t="s">
        <v>15</v>
      </c>
      <c r="BK78" s="186" t="e">
        <f>ROUND(#REF!*#REF!,2)</f>
        <v>#REF!</v>
      </c>
      <c r="BL78" s="185" t="s">
        <v>103</v>
      </c>
      <c r="BM78" s="185" t="s">
        <v>106</v>
      </c>
    </row>
    <row r="79" spans="2:65" s="182" customFormat="1" ht="15.75" customHeight="1" x14ac:dyDescent="0.3">
      <c r="B79" s="170"/>
      <c r="C79" s="171" t="s">
        <v>225</v>
      </c>
      <c r="D79" s="172" t="s">
        <v>94</v>
      </c>
      <c r="E79" s="173" t="s">
        <v>134</v>
      </c>
      <c r="F79" s="174" t="s">
        <v>135</v>
      </c>
      <c r="G79" s="175"/>
      <c r="H79" s="175"/>
      <c r="I79" s="175"/>
      <c r="J79" s="176" t="s">
        <v>101</v>
      </c>
      <c r="K79" s="215">
        <v>4</v>
      </c>
      <c r="L79" s="178">
        <v>0</v>
      </c>
      <c r="M79" s="175"/>
      <c r="N79" s="178">
        <f>ROUND($L$79*$K$79,2)</f>
        <v>0</v>
      </c>
      <c r="O79" s="175"/>
      <c r="P79" s="175"/>
      <c r="Q79" s="175"/>
      <c r="R79" s="179"/>
      <c r="S79" s="170"/>
      <c r="T79" s="180">
        <f t="shared" ref="T79:T80" si="1">SUM(N79:S79)</f>
        <v>0</v>
      </c>
      <c r="U79" s="181" t="s">
        <v>30</v>
      </c>
      <c r="X79" s="183">
        <v>0</v>
      </c>
      <c r="Y79" s="183" t="e">
        <f>#REF!*#REF!</f>
        <v>#REF!</v>
      </c>
      <c r="Z79" s="183">
        <v>0</v>
      </c>
      <c r="AA79" s="184" t="e">
        <f>#REF!*#REF!</f>
        <v>#REF!</v>
      </c>
      <c r="AR79" s="185" t="s">
        <v>96</v>
      </c>
      <c r="AT79" s="185" t="s">
        <v>94</v>
      </c>
      <c r="AU79" s="185" t="s">
        <v>66</v>
      </c>
      <c r="AY79" s="182" t="s">
        <v>93</v>
      </c>
      <c r="BE79" s="186" t="e">
        <f>IF(#REF!="základní",#REF!,0)</f>
        <v>#REF!</v>
      </c>
      <c r="BF79" s="186" t="e">
        <f>IF(#REF!="snížená",#REF!,0)</f>
        <v>#REF!</v>
      </c>
      <c r="BG79" s="186" t="e">
        <f>IF(#REF!="zákl. přenesená",#REF!,0)</f>
        <v>#REF!</v>
      </c>
      <c r="BH79" s="186" t="e">
        <f>IF(#REF!="sníž. přenesená",#REF!,0)</f>
        <v>#REF!</v>
      </c>
      <c r="BI79" s="186" t="e">
        <f>IF(#REF!="nulová",#REF!,0)</f>
        <v>#REF!</v>
      </c>
      <c r="BJ79" s="185" t="s">
        <v>15</v>
      </c>
      <c r="BK79" s="186" t="e">
        <f>ROUND(#REF!*#REF!,2)</f>
        <v>#REF!</v>
      </c>
      <c r="BL79" s="185" t="s">
        <v>96</v>
      </c>
      <c r="BM79" s="185" t="s">
        <v>105</v>
      </c>
    </row>
    <row r="80" spans="2:65" s="182" customFormat="1" ht="27" customHeight="1" x14ac:dyDescent="0.3">
      <c r="B80" s="170"/>
      <c r="C80" s="187" t="s">
        <v>226</v>
      </c>
      <c r="D80" s="188" t="s">
        <v>97</v>
      </c>
      <c r="E80" s="189"/>
      <c r="F80" s="216" t="s">
        <v>166</v>
      </c>
      <c r="G80" s="217"/>
      <c r="H80" s="217"/>
      <c r="I80" s="217"/>
      <c r="J80" s="193" t="s">
        <v>101</v>
      </c>
      <c r="K80" s="218">
        <v>4</v>
      </c>
      <c r="L80" s="219">
        <v>0</v>
      </c>
      <c r="M80" s="217"/>
      <c r="N80" s="219">
        <f>ROUND($L$80*$K$80,2)</f>
        <v>0</v>
      </c>
      <c r="O80" s="175"/>
      <c r="P80" s="175"/>
      <c r="Q80" s="175"/>
      <c r="R80" s="220"/>
      <c r="S80" s="170"/>
      <c r="T80" s="180">
        <f t="shared" si="1"/>
        <v>0</v>
      </c>
      <c r="U80" s="181" t="s">
        <v>30</v>
      </c>
      <c r="X80" s="183">
        <v>0</v>
      </c>
      <c r="Y80" s="183" t="e">
        <f>#REF!*#REF!</f>
        <v>#REF!</v>
      </c>
      <c r="Z80" s="183">
        <v>0</v>
      </c>
      <c r="AA80" s="184" t="e">
        <f>#REF!*#REF!</f>
        <v>#REF!</v>
      </c>
      <c r="AR80" s="185" t="s">
        <v>103</v>
      </c>
      <c r="AT80" s="185" t="s">
        <v>97</v>
      </c>
      <c r="AU80" s="185" t="s">
        <v>66</v>
      </c>
      <c r="AY80" s="182" t="s">
        <v>93</v>
      </c>
      <c r="BE80" s="186" t="e">
        <f>IF(#REF!="základní",#REF!,0)</f>
        <v>#REF!</v>
      </c>
      <c r="BF80" s="186" t="e">
        <f>IF(#REF!="snížená",#REF!,0)</f>
        <v>#REF!</v>
      </c>
      <c r="BG80" s="186" t="e">
        <f>IF(#REF!="zákl. přenesená",#REF!,0)</f>
        <v>#REF!</v>
      </c>
      <c r="BH80" s="186" t="e">
        <f>IF(#REF!="sníž. přenesená",#REF!,0)</f>
        <v>#REF!</v>
      </c>
      <c r="BI80" s="186" t="e">
        <f>IF(#REF!="nulová",#REF!,0)</f>
        <v>#REF!</v>
      </c>
      <c r="BJ80" s="185" t="s">
        <v>15</v>
      </c>
      <c r="BK80" s="186" t="e">
        <f>ROUND(#REF!*#REF!,2)</f>
        <v>#REF!</v>
      </c>
      <c r="BL80" s="185" t="s">
        <v>103</v>
      </c>
      <c r="BM80" s="185" t="s">
        <v>106</v>
      </c>
    </row>
    <row r="81" spans="2:65" s="182" customFormat="1" ht="15.75" customHeight="1" x14ac:dyDescent="0.3">
      <c r="B81" s="170"/>
      <c r="C81" s="171" t="s">
        <v>227</v>
      </c>
      <c r="D81" s="172" t="s">
        <v>94</v>
      </c>
      <c r="E81" s="173" t="s">
        <v>137</v>
      </c>
      <c r="F81" s="174" t="s">
        <v>136</v>
      </c>
      <c r="G81" s="175"/>
      <c r="H81" s="175"/>
      <c r="I81" s="175"/>
      <c r="J81" s="176" t="s">
        <v>101</v>
      </c>
      <c r="K81" s="215">
        <v>4</v>
      </c>
      <c r="L81" s="178">
        <v>0</v>
      </c>
      <c r="M81" s="175"/>
      <c r="N81" s="178">
        <f>ROUND($L$81*$K$81,2)</f>
        <v>0</v>
      </c>
      <c r="O81" s="175"/>
      <c r="P81" s="175"/>
      <c r="Q81" s="175"/>
      <c r="R81" s="179"/>
      <c r="S81" s="170"/>
      <c r="T81" s="180">
        <f t="shared" ref="T81:T82" si="2">SUM(N81:S81)</f>
        <v>0</v>
      </c>
      <c r="U81" s="181" t="s">
        <v>30</v>
      </c>
      <c r="X81" s="183">
        <v>0</v>
      </c>
      <c r="Y81" s="183" t="e">
        <f>#REF!*#REF!</f>
        <v>#REF!</v>
      </c>
      <c r="Z81" s="183">
        <v>0</v>
      </c>
      <c r="AA81" s="184" t="e">
        <f>#REF!*#REF!</f>
        <v>#REF!</v>
      </c>
      <c r="AR81" s="185" t="s">
        <v>96</v>
      </c>
      <c r="AT81" s="185" t="s">
        <v>94</v>
      </c>
      <c r="AU81" s="185" t="s">
        <v>66</v>
      </c>
      <c r="AY81" s="182" t="s">
        <v>93</v>
      </c>
      <c r="BE81" s="186" t="e">
        <f>IF(#REF!="základní",#REF!,0)</f>
        <v>#REF!</v>
      </c>
      <c r="BF81" s="186" t="e">
        <f>IF(#REF!="snížená",#REF!,0)</f>
        <v>#REF!</v>
      </c>
      <c r="BG81" s="186" t="e">
        <f>IF(#REF!="zákl. přenesená",#REF!,0)</f>
        <v>#REF!</v>
      </c>
      <c r="BH81" s="186" t="e">
        <f>IF(#REF!="sníž. přenesená",#REF!,0)</f>
        <v>#REF!</v>
      </c>
      <c r="BI81" s="186" t="e">
        <f>IF(#REF!="nulová",#REF!,0)</f>
        <v>#REF!</v>
      </c>
      <c r="BJ81" s="185" t="s">
        <v>15</v>
      </c>
      <c r="BK81" s="186" t="e">
        <f>ROUND(#REF!*#REF!,2)</f>
        <v>#REF!</v>
      </c>
      <c r="BL81" s="185" t="s">
        <v>96</v>
      </c>
      <c r="BM81" s="185" t="s">
        <v>105</v>
      </c>
    </row>
    <row r="82" spans="2:65" s="182" customFormat="1" ht="27" customHeight="1" x14ac:dyDescent="0.3">
      <c r="B82" s="170"/>
      <c r="C82" s="187" t="s">
        <v>228</v>
      </c>
      <c r="D82" s="188" t="s">
        <v>97</v>
      </c>
      <c r="E82" s="189"/>
      <c r="F82" s="216" t="s">
        <v>172</v>
      </c>
      <c r="G82" s="217"/>
      <c r="H82" s="217"/>
      <c r="I82" s="217"/>
      <c r="J82" s="193" t="s">
        <v>101</v>
      </c>
      <c r="K82" s="218">
        <v>4</v>
      </c>
      <c r="L82" s="219">
        <v>0</v>
      </c>
      <c r="M82" s="217"/>
      <c r="N82" s="219">
        <f>ROUND($L$82*$K$82,2)</f>
        <v>0</v>
      </c>
      <c r="O82" s="175"/>
      <c r="P82" s="175"/>
      <c r="Q82" s="175"/>
      <c r="R82" s="220"/>
      <c r="S82" s="170"/>
      <c r="T82" s="180">
        <f t="shared" si="2"/>
        <v>0</v>
      </c>
      <c r="U82" s="181" t="s">
        <v>30</v>
      </c>
      <c r="X82" s="183">
        <v>0</v>
      </c>
      <c r="Y82" s="183" t="e">
        <f>#REF!*#REF!</f>
        <v>#REF!</v>
      </c>
      <c r="Z82" s="183">
        <v>0</v>
      </c>
      <c r="AA82" s="184" t="e">
        <f>#REF!*#REF!</f>
        <v>#REF!</v>
      </c>
      <c r="AR82" s="185" t="s">
        <v>103</v>
      </c>
      <c r="AT82" s="185" t="s">
        <v>97</v>
      </c>
      <c r="AU82" s="185" t="s">
        <v>66</v>
      </c>
      <c r="AY82" s="182" t="s">
        <v>93</v>
      </c>
      <c r="BE82" s="186" t="e">
        <f>IF(#REF!="základní",#REF!,0)</f>
        <v>#REF!</v>
      </c>
      <c r="BF82" s="186" t="e">
        <f>IF(#REF!="snížená",#REF!,0)</f>
        <v>#REF!</v>
      </c>
      <c r="BG82" s="186" t="e">
        <f>IF(#REF!="zákl. přenesená",#REF!,0)</f>
        <v>#REF!</v>
      </c>
      <c r="BH82" s="186" t="e">
        <f>IF(#REF!="sníž. přenesená",#REF!,0)</f>
        <v>#REF!</v>
      </c>
      <c r="BI82" s="186" t="e">
        <f>IF(#REF!="nulová",#REF!,0)</f>
        <v>#REF!</v>
      </c>
      <c r="BJ82" s="185" t="s">
        <v>15</v>
      </c>
      <c r="BK82" s="186" t="e">
        <f>ROUND(#REF!*#REF!,2)</f>
        <v>#REF!</v>
      </c>
      <c r="BL82" s="185" t="s">
        <v>103</v>
      </c>
      <c r="BM82" s="185" t="s">
        <v>106</v>
      </c>
    </row>
    <row r="83" spans="2:65" s="221" customFormat="1" ht="15.75" customHeight="1" x14ac:dyDescent="0.3">
      <c r="C83" s="222"/>
      <c r="D83" s="223"/>
      <c r="E83" s="224"/>
      <c r="F83" s="211" t="s">
        <v>230</v>
      </c>
      <c r="G83" s="225"/>
      <c r="H83" s="225"/>
      <c r="I83" s="225"/>
      <c r="J83" s="226"/>
      <c r="K83" s="227"/>
      <c r="L83" s="228"/>
      <c r="M83" s="225"/>
      <c r="N83" s="228"/>
      <c r="O83" s="229"/>
      <c r="P83" s="229"/>
      <c r="Q83" s="229"/>
      <c r="R83" s="230"/>
      <c r="T83" s="231"/>
      <c r="U83" s="232"/>
      <c r="X83" s="233"/>
      <c r="Y83" s="233"/>
      <c r="Z83" s="233"/>
      <c r="AA83" s="233"/>
      <c r="AR83" s="234"/>
      <c r="AT83" s="234"/>
      <c r="AU83" s="234"/>
      <c r="BE83" s="235"/>
      <c r="BF83" s="235"/>
      <c r="BG83" s="235"/>
      <c r="BH83" s="235"/>
      <c r="BI83" s="235"/>
      <c r="BJ83" s="234"/>
      <c r="BK83" s="235"/>
      <c r="BL83" s="234"/>
      <c r="BM83" s="234"/>
    </row>
    <row r="84" spans="2:65" s="182" customFormat="1" ht="28.5" customHeight="1" x14ac:dyDescent="0.3">
      <c r="B84" s="170"/>
      <c r="C84" s="171" t="s">
        <v>174</v>
      </c>
      <c r="D84" s="172" t="s">
        <v>94</v>
      </c>
      <c r="E84" s="173" t="s">
        <v>132</v>
      </c>
      <c r="F84" s="174" t="s">
        <v>133</v>
      </c>
      <c r="G84" s="175"/>
      <c r="H84" s="175"/>
      <c r="I84" s="175"/>
      <c r="J84" s="176" t="s">
        <v>101</v>
      </c>
      <c r="K84" s="215">
        <v>1</v>
      </c>
      <c r="L84" s="178">
        <v>0</v>
      </c>
      <c r="M84" s="175"/>
      <c r="N84" s="178">
        <f>ROUND($L$84*$K$84,2)</f>
        <v>0</v>
      </c>
      <c r="O84" s="175"/>
      <c r="P84" s="175"/>
      <c r="Q84" s="175"/>
      <c r="R84" s="179"/>
      <c r="S84" s="170"/>
      <c r="T84" s="180">
        <f t="shared" ref="T84:T85" si="3">SUM(N84:S84)</f>
        <v>0</v>
      </c>
      <c r="U84" s="181" t="s">
        <v>30</v>
      </c>
      <c r="X84" s="183">
        <v>0</v>
      </c>
      <c r="Y84" s="183" t="e">
        <f>#REF!*#REF!</f>
        <v>#REF!</v>
      </c>
      <c r="Z84" s="183">
        <v>0</v>
      </c>
      <c r="AA84" s="184" t="e">
        <f>#REF!*#REF!</f>
        <v>#REF!</v>
      </c>
      <c r="AR84" s="185" t="s">
        <v>96</v>
      </c>
      <c r="AT84" s="185" t="s">
        <v>94</v>
      </c>
      <c r="AU84" s="185" t="s">
        <v>66</v>
      </c>
      <c r="AY84" s="182" t="s">
        <v>93</v>
      </c>
      <c r="BE84" s="186" t="e">
        <f>IF(#REF!="základní",#REF!,0)</f>
        <v>#REF!</v>
      </c>
      <c r="BF84" s="186" t="e">
        <f>IF(#REF!="snížená",#REF!,0)</f>
        <v>#REF!</v>
      </c>
      <c r="BG84" s="186" t="e">
        <f>IF(#REF!="zákl. přenesená",#REF!,0)</f>
        <v>#REF!</v>
      </c>
      <c r="BH84" s="186" t="e">
        <f>IF(#REF!="sníž. přenesená",#REF!,0)</f>
        <v>#REF!</v>
      </c>
      <c r="BI84" s="186" t="e">
        <f>IF(#REF!="nulová",#REF!,0)</f>
        <v>#REF!</v>
      </c>
      <c r="BJ84" s="185" t="s">
        <v>15</v>
      </c>
      <c r="BK84" s="186" t="e">
        <f>ROUND(#REF!*#REF!,2)</f>
        <v>#REF!</v>
      </c>
      <c r="BL84" s="185" t="s">
        <v>96</v>
      </c>
      <c r="BM84" s="185" t="s">
        <v>105</v>
      </c>
    </row>
    <row r="85" spans="2:65" s="182" customFormat="1" ht="34.5" customHeight="1" x14ac:dyDescent="0.3">
      <c r="B85" s="170"/>
      <c r="C85" s="187" t="s">
        <v>175</v>
      </c>
      <c r="D85" s="188" t="s">
        <v>97</v>
      </c>
      <c r="E85" s="189"/>
      <c r="F85" s="216" t="s">
        <v>231</v>
      </c>
      <c r="G85" s="217"/>
      <c r="H85" s="217"/>
      <c r="I85" s="217"/>
      <c r="J85" s="193" t="s">
        <v>101</v>
      </c>
      <c r="K85" s="218">
        <v>1</v>
      </c>
      <c r="L85" s="219">
        <v>0</v>
      </c>
      <c r="M85" s="217"/>
      <c r="N85" s="219">
        <f>ROUND($L$85*$K$85,2)</f>
        <v>0</v>
      </c>
      <c r="O85" s="175"/>
      <c r="P85" s="175"/>
      <c r="Q85" s="175"/>
      <c r="R85" s="220"/>
      <c r="S85" s="170"/>
      <c r="T85" s="180">
        <f t="shared" si="3"/>
        <v>0</v>
      </c>
      <c r="U85" s="181" t="s">
        <v>30</v>
      </c>
      <c r="X85" s="183">
        <v>0</v>
      </c>
      <c r="Y85" s="183" t="e">
        <f>#REF!*#REF!</f>
        <v>#REF!</v>
      </c>
      <c r="Z85" s="183">
        <v>0</v>
      </c>
      <c r="AA85" s="184" t="e">
        <f>#REF!*#REF!</f>
        <v>#REF!</v>
      </c>
      <c r="AR85" s="185" t="s">
        <v>103</v>
      </c>
      <c r="AT85" s="185" t="s">
        <v>97</v>
      </c>
      <c r="AU85" s="185" t="s">
        <v>66</v>
      </c>
      <c r="AY85" s="182" t="s">
        <v>93</v>
      </c>
      <c r="BE85" s="186" t="e">
        <f>IF(#REF!="základní",#REF!,0)</f>
        <v>#REF!</v>
      </c>
      <c r="BF85" s="186" t="e">
        <f>IF(#REF!="snížená",#REF!,0)</f>
        <v>#REF!</v>
      </c>
      <c r="BG85" s="186" t="e">
        <f>IF(#REF!="zákl. přenesená",#REF!,0)</f>
        <v>#REF!</v>
      </c>
      <c r="BH85" s="186" t="e">
        <f>IF(#REF!="sníž. přenesená",#REF!,0)</f>
        <v>#REF!</v>
      </c>
      <c r="BI85" s="186" t="e">
        <f>IF(#REF!="nulová",#REF!,0)</f>
        <v>#REF!</v>
      </c>
      <c r="BJ85" s="185" t="s">
        <v>15</v>
      </c>
      <c r="BK85" s="186" t="e">
        <f>ROUND(#REF!*#REF!,2)</f>
        <v>#REF!</v>
      </c>
      <c r="BL85" s="185" t="s">
        <v>103</v>
      </c>
      <c r="BM85" s="185" t="s">
        <v>106</v>
      </c>
    </row>
    <row r="86" spans="2:65" s="182" customFormat="1" ht="15.75" customHeight="1" x14ac:dyDescent="0.3">
      <c r="B86" s="170"/>
      <c r="C86" s="171" t="s">
        <v>176</v>
      </c>
      <c r="D86" s="172" t="s">
        <v>94</v>
      </c>
      <c r="E86" s="173" t="s">
        <v>178</v>
      </c>
      <c r="F86" s="174" t="s">
        <v>180</v>
      </c>
      <c r="G86" s="175"/>
      <c r="H86" s="175"/>
      <c r="I86" s="175"/>
      <c r="J86" s="176" t="s">
        <v>101</v>
      </c>
      <c r="K86" s="215">
        <v>1</v>
      </c>
      <c r="L86" s="178">
        <v>0</v>
      </c>
      <c r="M86" s="175"/>
      <c r="N86" s="178">
        <f>ROUND($L$86*$K$86,2)</f>
        <v>0</v>
      </c>
      <c r="O86" s="175"/>
      <c r="P86" s="175"/>
      <c r="Q86" s="175"/>
      <c r="R86" s="179"/>
      <c r="S86" s="170"/>
      <c r="T86" s="180">
        <f t="shared" ref="T86:T87" si="4">SUM(N86:S86)</f>
        <v>0</v>
      </c>
      <c r="U86" s="181" t="s">
        <v>30</v>
      </c>
      <c r="X86" s="183">
        <v>0</v>
      </c>
      <c r="Y86" s="183" t="e">
        <f>#REF!*#REF!</f>
        <v>#REF!</v>
      </c>
      <c r="Z86" s="183">
        <v>0</v>
      </c>
      <c r="AA86" s="184" t="e">
        <f>#REF!*#REF!</f>
        <v>#REF!</v>
      </c>
      <c r="AR86" s="185" t="s">
        <v>96</v>
      </c>
      <c r="AT86" s="185" t="s">
        <v>94</v>
      </c>
      <c r="AU86" s="185" t="s">
        <v>66</v>
      </c>
      <c r="AY86" s="182" t="s">
        <v>93</v>
      </c>
      <c r="BE86" s="186" t="e">
        <f>IF(#REF!="základní",#REF!,0)</f>
        <v>#REF!</v>
      </c>
      <c r="BF86" s="186" t="e">
        <f>IF(#REF!="snížená",#REF!,0)</f>
        <v>#REF!</v>
      </c>
      <c r="BG86" s="186" t="e">
        <f>IF(#REF!="zákl. přenesená",#REF!,0)</f>
        <v>#REF!</v>
      </c>
      <c r="BH86" s="186" t="e">
        <f>IF(#REF!="sníž. přenesená",#REF!,0)</f>
        <v>#REF!</v>
      </c>
      <c r="BI86" s="186" t="e">
        <f>IF(#REF!="nulová",#REF!,0)</f>
        <v>#REF!</v>
      </c>
      <c r="BJ86" s="185" t="s">
        <v>15</v>
      </c>
      <c r="BK86" s="186" t="e">
        <f>ROUND(#REF!*#REF!,2)</f>
        <v>#REF!</v>
      </c>
      <c r="BL86" s="185" t="s">
        <v>96</v>
      </c>
      <c r="BM86" s="185" t="s">
        <v>105</v>
      </c>
    </row>
    <row r="87" spans="2:65" s="182" customFormat="1" ht="41.25" customHeight="1" x14ac:dyDescent="0.3">
      <c r="B87" s="170"/>
      <c r="C87" s="187" t="s">
        <v>177</v>
      </c>
      <c r="D87" s="188" t="s">
        <v>97</v>
      </c>
      <c r="E87" s="189"/>
      <c r="F87" s="216" t="s">
        <v>179</v>
      </c>
      <c r="G87" s="217"/>
      <c r="H87" s="217"/>
      <c r="I87" s="217"/>
      <c r="J87" s="193" t="s">
        <v>101</v>
      </c>
      <c r="K87" s="218">
        <v>1</v>
      </c>
      <c r="L87" s="219">
        <v>0</v>
      </c>
      <c r="M87" s="217"/>
      <c r="N87" s="219">
        <f>ROUND($L$87*$K$87,2)</f>
        <v>0</v>
      </c>
      <c r="O87" s="175"/>
      <c r="P87" s="175"/>
      <c r="Q87" s="175"/>
      <c r="R87" s="220"/>
      <c r="S87" s="170"/>
      <c r="T87" s="180">
        <f t="shared" si="4"/>
        <v>0</v>
      </c>
      <c r="U87" s="181" t="s">
        <v>30</v>
      </c>
      <c r="X87" s="183">
        <v>0</v>
      </c>
      <c r="Y87" s="183" t="e">
        <f>#REF!*#REF!</f>
        <v>#REF!</v>
      </c>
      <c r="Z87" s="183">
        <v>0</v>
      </c>
      <c r="AA87" s="184" t="e">
        <f>#REF!*#REF!</f>
        <v>#REF!</v>
      </c>
      <c r="AR87" s="185" t="s">
        <v>103</v>
      </c>
      <c r="AT87" s="185" t="s">
        <v>97</v>
      </c>
      <c r="AU87" s="185" t="s">
        <v>66</v>
      </c>
      <c r="AY87" s="182" t="s">
        <v>93</v>
      </c>
      <c r="BE87" s="186" t="e">
        <f>IF(#REF!="základní",#REF!,0)</f>
        <v>#REF!</v>
      </c>
      <c r="BF87" s="186" t="e">
        <f>IF(#REF!="snížená",#REF!,0)</f>
        <v>#REF!</v>
      </c>
      <c r="BG87" s="186" t="e">
        <f>IF(#REF!="zákl. přenesená",#REF!,0)</f>
        <v>#REF!</v>
      </c>
      <c r="BH87" s="186" t="e">
        <f>IF(#REF!="sníž. přenesená",#REF!,0)</f>
        <v>#REF!</v>
      </c>
      <c r="BI87" s="186" t="e">
        <f>IF(#REF!="nulová",#REF!,0)</f>
        <v>#REF!</v>
      </c>
      <c r="BJ87" s="185" t="s">
        <v>15</v>
      </c>
      <c r="BK87" s="186" t="e">
        <f>ROUND(#REF!*#REF!,2)</f>
        <v>#REF!</v>
      </c>
      <c r="BL87" s="185" t="s">
        <v>103</v>
      </c>
      <c r="BM87" s="185" t="s">
        <v>106</v>
      </c>
    </row>
    <row r="88" spans="2:65" s="236" customFormat="1" ht="15.75" customHeight="1" x14ac:dyDescent="0.3">
      <c r="C88" s="237"/>
      <c r="D88" s="238"/>
      <c r="E88" s="239"/>
      <c r="F88" s="211" t="s">
        <v>223</v>
      </c>
      <c r="G88" s="240"/>
      <c r="H88" s="240"/>
      <c r="I88" s="240"/>
      <c r="J88" s="241"/>
      <c r="K88" s="242"/>
      <c r="L88" s="243"/>
      <c r="M88" s="240"/>
      <c r="N88" s="243"/>
      <c r="O88" s="244"/>
      <c r="P88" s="244"/>
      <c r="Q88" s="244"/>
      <c r="R88" s="245"/>
      <c r="T88" s="246"/>
      <c r="U88" s="247"/>
      <c r="X88" s="248"/>
      <c r="Y88" s="248"/>
      <c r="Z88" s="248"/>
      <c r="AA88" s="248"/>
      <c r="AR88" s="249"/>
      <c r="AT88" s="249"/>
      <c r="AU88" s="249"/>
      <c r="BE88" s="250"/>
      <c r="BF88" s="250"/>
      <c r="BG88" s="250"/>
      <c r="BH88" s="250"/>
      <c r="BI88" s="250"/>
      <c r="BJ88" s="249"/>
      <c r="BK88" s="250"/>
      <c r="BL88" s="249"/>
      <c r="BM88" s="249"/>
    </row>
    <row r="89" spans="2:65" s="182" customFormat="1" ht="15.75" customHeight="1" x14ac:dyDescent="0.3">
      <c r="B89" s="170"/>
      <c r="C89" s="171" t="s">
        <v>184</v>
      </c>
      <c r="D89" s="172" t="s">
        <v>94</v>
      </c>
      <c r="E89" s="173" t="s">
        <v>140</v>
      </c>
      <c r="F89" s="174" t="s">
        <v>139</v>
      </c>
      <c r="G89" s="175"/>
      <c r="H89" s="175"/>
      <c r="I89" s="175"/>
      <c r="J89" s="176" t="s">
        <v>101</v>
      </c>
      <c r="K89" s="215">
        <v>10</v>
      </c>
      <c r="L89" s="178">
        <v>0</v>
      </c>
      <c r="M89" s="175"/>
      <c r="N89" s="178">
        <f>ROUND($L$89*$K$89,2)</f>
        <v>0</v>
      </c>
      <c r="O89" s="175"/>
      <c r="P89" s="175"/>
      <c r="Q89" s="175"/>
      <c r="R89" s="179"/>
      <c r="S89" s="170"/>
      <c r="T89" s="180">
        <f t="shared" ref="T89" si="5">SUM(N89:S89)</f>
        <v>0</v>
      </c>
      <c r="U89" s="181" t="s">
        <v>30</v>
      </c>
      <c r="X89" s="183">
        <v>0</v>
      </c>
      <c r="Y89" s="183" t="e">
        <f>#REF!*#REF!</f>
        <v>#REF!</v>
      </c>
      <c r="Z89" s="183">
        <v>0</v>
      </c>
      <c r="AA89" s="184" t="e">
        <f>#REF!*#REF!</f>
        <v>#REF!</v>
      </c>
      <c r="AR89" s="185" t="s">
        <v>96</v>
      </c>
      <c r="AT89" s="185" t="s">
        <v>94</v>
      </c>
      <c r="AU89" s="185" t="s">
        <v>66</v>
      </c>
      <c r="AY89" s="182" t="s">
        <v>93</v>
      </c>
      <c r="BE89" s="186" t="e">
        <f>IF(#REF!="základní",#REF!,0)</f>
        <v>#REF!</v>
      </c>
      <c r="BF89" s="186" t="e">
        <f>IF(#REF!="snížená",#REF!,0)</f>
        <v>#REF!</v>
      </c>
      <c r="BG89" s="186" t="e">
        <f>IF(#REF!="zákl. přenesená",#REF!,0)</f>
        <v>#REF!</v>
      </c>
      <c r="BH89" s="186" t="e">
        <f>IF(#REF!="sníž. přenesená",#REF!,0)</f>
        <v>#REF!</v>
      </c>
      <c r="BI89" s="186" t="e">
        <f>IF(#REF!="nulová",#REF!,0)</f>
        <v>#REF!</v>
      </c>
      <c r="BJ89" s="185" t="s">
        <v>15</v>
      </c>
      <c r="BK89" s="186" t="e">
        <f>ROUND(#REF!*#REF!,2)</f>
        <v>#REF!</v>
      </c>
      <c r="BL89" s="185" t="s">
        <v>96</v>
      </c>
      <c r="BM89" s="185" t="s">
        <v>105</v>
      </c>
    </row>
    <row r="90" spans="2:65" s="182" customFormat="1" ht="27" customHeight="1" x14ac:dyDescent="0.3">
      <c r="B90" s="170"/>
      <c r="C90" s="187" t="s">
        <v>185</v>
      </c>
      <c r="D90" s="188" t="s">
        <v>97</v>
      </c>
      <c r="E90" s="251"/>
      <c r="F90" s="216" t="s">
        <v>141</v>
      </c>
      <c r="G90" s="217"/>
      <c r="H90" s="217"/>
      <c r="I90" s="217"/>
      <c r="J90" s="193" t="s">
        <v>101</v>
      </c>
      <c r="K90" s="218">
        <v>4</v>
      </c>
      <c r="L90" s="219">
        <v>0</v>
      </c>
      <c r="M90" s="217"/>
      <c r="N90" s="219">
        <f>ROUND($L$90*$K$90,2)</f>
        <v>0</v>
      </c>
      <c r="O90" s="175"/>
      <c r="P90" s="175"/>
      <c r="Q90" s="175"/>
      <c r="R90" s="220"/>
      <c r="S90" s="170"/>
      <c r="T90" s="180">
        <f t="shared" ref="T90" si="6">SUM(N90:S90)</f>
        <v>0</v>
      </c>
      <c r="U90" s="181" t="s">
        <v>30</v>
      </c>
      <c r="X90" s="183">
        <v>0.82</v>
      </c>
      <c r="Y90" s="183" t="e">
        <f>#REF!*#REF!</f>
        <v>#REF!</v>
      </c>
      <c r="Z90" s="183">
        <v>0</v>
      </c>
      <c r="AA90" s="184" t="e">
        <f>#REF!*#REF!</f>
        <v>#REF!</v>
      </c>
      <c r="AR90" s="185" t="s">
        <v>103</v>
      </c>
      <c r="AT90" s="185" t="s">
        <v>97</v>
      </c>
      <c r="AU90" s="185" t="s">
        <v>66</v>
      </c>
      <c r="AY90" s="182" t="s">
        <v>93</v>
      </c>
      <c r="BE90" s="186" t="e">
        <f>IF(#REF!="základní",#REF!,0)</f>
        <v>#REF!</v>
      </c>
      <c r="BF90" s="186" t="e">
        <f>IF(#REF!="snížená",#REF!,0)</f>
        <v>#REF!</v>
      </c>
      <c r="BG90" s="186" t="e">
        <f>IF(#REF!="zákl. přenesená",#REF!,0)</f>
        <v>#REF!</v>
      </c>
      <c r="BH90" s="186" t="e">
        <f>IF(#REF!="sníž. přenesená",#REF!,0)</f>
        <v>#REF!</v>
      </c>
      <c r="BI90" s="186" t="e">
        <f>IF(#REF!="nulová",#REF!,0)</f>
        <v>#REF!</v>
      </c>
      <c r="BJ90" s="185" t="s">
        <v>15</v>
      </c>
      <c r="BK90" s="186" t="e">
        <f>ROUND(#REF!*#REF!,2)</f>
        <v>#REF!</v>
      </c>
      <c r="BL90" s="185" t="s">
        <v>103</v>
      </c>
      <c r="BM90" s="185" t="s">
        <v>109</v>
      </c>
    </row>
    <row r="91" spans="2:65" s="182" customFormat="1" ht="27" customHeight="1" x14ac:dyDescent="0.3">
      <c r="B91" s="170"/>
      <c r="C91" s="187" t="s">
        <v>186</v>
      </c>
      <c r="D91" s="188" t="s">
        <v>97</v>
      </c>
      <c r="E91" s="251"/>
      <c r="F91" s="216" t="s">
        <v>142</v>
      </c>
      <c r="G91" s="217"/>
      <c r="H91" s="217"/>
      <c r="I91" s="217"/>
      <c r="J91" s="193" t="s">
        <v>101</v>
      </c>
      <c r="K91" s="218">
        <v>1</v>
      </c>
      <c r="L91" s="219">
        <v>0</v>
      </c>
      <c r="M91" s="217"/>
      <c r="N91" s="219">
        <f>ROUND($L$91*$K$91,2)</f>
        <v>0</v>
      </c>
      <c r="O91" s="175"/>
      <c r="P91" s="175"/>
      <c r="Q91" s="175"/>
      <c r="R91" s="220"/>
      <c r="S91" s="170"/>
      <c r="T91" s="180">
        <f t="shared" ref="T91" si="7">SUM(N91:S91)</f>
        <v>0</v>
      </c>
      <c r="U91" s="181" t="s">
        <v>30</v>
      </c>
      <c r="X91" s="183">
        <v>0.82</v>
      </c>
      <c r="Y91" s="183" t="e">
        <f>#REF!*#REF!</f>
        <v>#REF!</v>
      </c>
      <c r="Z91" s="183">
        <v>0</v>
      </c>
      <c r="AA91" s="184" t="e">
        <f>#REF!*#REF!</f>
        <v>#REF!</v>
      </c>
      <c r="AR91" s="185" t="s">
        <v>103</v>
      </c>
      <c r="AT91" s="185" t="s">
        <v>97</v>
      </c>
      <c r="AU91" s="185" t="s">
        <v>66</v>
      </c>
      <c r="AY91" s="182" t="s">
        <v>93</v>
      </c>
      <c r="BE91" s="186" t="e">
        <f>IF(#REF!="základní",#REF!,0)</f>
        <v>#REF!</v>
      </c>
      <c r="BF91" s="186" t="e">
        <f>IF(#REF!="snížená",#REF!,0)</f>
        <v>#REF!</v>
      </c>
      <c r="BG91" s="186" t="e">
        <f>IF(#REF!="zákl. přenesená",#REF!,0)</f>
        <v>#REF!</v>
      </c>
      <c r="BH91" s="186" t="e">
        <f>IF(#REF!="sníž. přenesená",#REF!,0)</f>
        <v>#REF!</v>
      </c>
      <c r="BI91" s="186" t="e">
        <f>IF(#REF!="nulová",#REF!,0)</f>
        <v>#REF!</v>
      </c>
      <c r="BJ91" s="185" t="s">
        <v>15</v>
      </c>
      <c r="BK91" s="186" t="e">
        <f>ROUND(#REF!*#REF!,2)</f>
        <v>#REF!</v>
      </c>
      <c r="BL91" s="185" t="s">
        <v>103</v>
      </c>
      <c r="BM91" s="185" t="s">
        <v>109</v>
      </c>
    </row>
    <row r="92" spans="2:65" s="182" customFormat="1" ht="27" customHeight="1" x14ac:dyDescent="0.3">
      <c r="B92" s="170"/>
      <c r="C92" s="187" t="s">
        <v>187</v>
      </c>
      <c r="D92" s="188" t="s">
        <v>97</v>
      </c>
      <c r="E92" s="251"/>
      <c r="F92" s="216" t="s">
        <v>181</v>
      </c>
      <c r="G92" s="217"/>
      <c r="H92" s="217"/>
      <c r="I92" s="217"/>
      <c r="J92" s="193" t="s">
        <v>101</v>
      </c>
      <c r="K92" s="218">
        <v>2</v>
      </c>
      <c r="L92" s="219">
        <v>0</v>
      </c>
      <c r="M92" s="217"/>
      <c r="N92" s="219">
        <f>ROUND($L$92*$K$92,2)</f>
        <v>0</v>
      </c>
      <c r="O92" s="175"/>
      <c r="P92" s="175"/>
      <c r="Q92" s="175"/>
      <c r="R92" s="220"/>
      <c r="S92" s="170"/>
      <c r="T92" s="180">
        <f t="shared" ref="T92" si="8">SUM(N92:S92)</f>
        <v>0</v>
      </c>
      <c r="U92" s="181" t="s">
        <v>30</v>
      </c>
      <c r="X92" s="183">
        <v>0.82</v>
      </c>
      <c r="Y92" s="183" t="e">
        <f>#REF!*#REF!</f>
        <v>#REF!</v>
      </c>
      <c r="Z92" s="183">
        <v>0</v>
      </c>
      <c r="AA92" s="184" t="e">
        <f>#REF!*#REF!</f>
        <v>#REF!</v>
      </c>
      <c r="AR92" s="185" t="s">
        <v>103</v>
      </c>
      <c r="AT92" s="185" t="s">
        <v>97</v>
      </c>
      <c r="AU92" s="185" t="s">
        <v>66</v>
      </c>
      <c r="AY92" s="182" t="s">
        <v>93</v>
      </c>
      <c r="BE92" s="186" t="e">
        <f>IF(#REF!="základní",#REF!,0)</f>
        <v>#REF!</v>
      </c>
      <c r="BF92" s="186" t="e">
        <f>IF(#REF!="snížená",#REF!,0)</f>
        <v>#REF!</v>
      </c>
      <c r="BG92" s="186" t="e">
        <f>IF(#REF!="zákl. přenesená",#REF!,0)</f>
        <v>#REF!</v>
      </c>
      <c r="BH92" s="186" t="e">
        <f>IF(#REF!="sníž. přenesená",#REF!,0)</f>
        <v>#REF!</v>
      </c>
      <c r="BI92" s="186" t="e">
        <f>IF(#REF!="nulová",#REF!,0)</f>
        <v>#REF!</v>
      </c>
      <c r="BJ92" s="185" t="s">
        <v>15</v>
      </c>
      <c r="BK92" s="186" t="e">
        <f>ROUND(#REF!*#REF!,2)</f>
        <v>#REF!</v>
      </c>
      <c r="BL92" s="185" t="s">
        <v>103</v>
      </c>
      <c r="BM92" s="185" t="s">
        <v>109</v>
      </c>
    </row>
    <row r="93" spans="2:65" s="182" customFormat="1" ht="27" customHeight="1" x14ac:dyDescent="0.3">
      <c r="B93" s="170"/>
      <c r="C93" s="187" t="s">
        <v>188</v>
      </c>
      <c r="D93" s="188" t="s">
        <v>97</v>
      </c>
      <c r="E93" s="251"/>
      <c r="F93" s="216" t="s">
        <v>182</v>
      </c>
      <c r="G93" s="217"/>
      <c r="H93" s="217"/>
      <c r="I93" s="217"/>
      <c r="J93" s="193" t="s">
        <v>101</v>
      </c>
      <c r="K93" s="218">
        <v>1</v>
      </c>
      <c r="L93" s="219">
        <v>0</v>
      </c>
      <c r="M93" s="217"/>
      <c r="N93" s="219">
        <f>ROUND($L$93*$K$93,2)</f>
        <v>0</v>
      </c>
      <c r="O93" s="175"/>
      <c r="P93" s="175"/>
      <c r="Q93" s="175"/>
      <c r="R93" s="220"/>
      <c r="S93" s="170"/>
      <c r="T93" s="180">
        <f t="shared" ref="T93" si="9">SUM(N93:S93)</f>
        <v>0</v>
      </c>
      <c r="U93" s="181" t="s">
        <v>30</v>
      </c>
      <c r="X93" s="183">
        <v>0.82</v>
      </c>
      <c r="Y93" s="183" t="e">
        <f>#REF!*#REF!</f>
        <v>#REF!</v>
      </c>
      <c r="Z93" s="183">
        <v>0</v>
      </c>
      <c r="AA93" s="184" t="e">
        <f>#REF!*#REF!</f>
        <v>#REF!</v>
      </c>
      <c r="AR93" s="185" t="s">
        <v>103</v>
      </c>
      <c r="AT93" s="185" t="s">
        <v>97</v>
      </c>
      <c r="AU93" s="185" t="s">
        <v>66</v>
      </c>
      <c r="AY93" s="182" t="s">
        <v>93</v>
      </c>
      <c r="BE93" s="186" t="e">
        <f>IF(#REF!="základní",#REF!,0)</f>
        <v>#REF!</v>
      </c>
      <c r="BF93" s="186" t="e">
        <f>IF(#REF!="snížená",#REF!,0)</f>
        <v>#REF!</v>
      </c>
      <c r="BG93" s="186" t="e">
        <f>IF(#REF!="zákl. přenesená",#REF!,0)</f>
        <v>#REF!</v>
      </c>
      <c r="BH93" s="186" t="e">
        <f>IF(#REF!="sníž. přenesená",#REF!,0)</f>
        <v>#REF!</v>
      </c>
      <c r="BI93" s="186" t="e">
        <f>IF(#REF!="nulová",#REF!,0)</f>
        <v>#REF!</v>
      </c>
      <c r="BJ93" s="185" t="s">
        <v>15</v>
      </c>
      <c r="BK93" s="186" t="e">
        <f>ROUND(#REF!*#REF!,2)</f>
        <v>#REF!</v>
      </c>
      <c r="BL93" s="185" t="s">
        <v>103</v>
      </c>
      <c r="BM93" s="185" t="s">
        <v>109</v>
      </c>
    </row>
    <row r="94" spans="2:65" s="182" customFormat="1" ht="27" customHeight="1" x14ac:dyDescent="0.3">
      <c r="B94" s="170"/>
      <c r="C94" s="187" t="s">
        <v>184</v>
      </c>
      <c r="D94" s="188" t="s">
        <v>97</v>
      </c>
      <c r="E94" s="251"/>
      <c r="F94" s="216" t="s">
        <v>183</v>
      </c>
      <c r="G94" s="217"/>
      <c r="H94" s="217"/>
      <c r="I94" s="217"/>
      <c r="J94" s="193" t="s">
        <v>101</v>
      </c>
      <c r="K94" s="218">
        <v>2</v>
      </c>
      <c r="L94" s="219">
        <v>0</v>
      </c>
      <c r="M94" s="217"/>
      <c r="N94" s="219">
        <f>ROUND($L$94*$K$94,2)</f>
        <v>0</v>
      </c>
      <c r="O94" s="175"/>
      <c r="P94" s="175"/>
      <c r="Q94" s="175"/>
      <c r="R94" s="220"/>
      <c r="S94" s="170"/>
      <c r="T94" s="180">
        <f t="shared" ref="T94" si="10">SUM(N94:S94)</f>
        <v>0</v>
      </c>
      <c r="U94" s="181" t="s">
        <v>30</v>
      </c>
      <c r="X94" s="183">
        <v>0.82</v>
      </c>
      <c r="Y94" s="183" t="e">
        <f>#REF!*#REF!</f>
        <v>#REF!</v>
      </c>
      <c r="Z94" s="183">
        <v>0</v>
      </c>
      <c r="AA94" s="184" t="e">
        <f>#REF!*#REF!</f>
        <v>#REF!</v>
      </c>
      <c r="AR94" s="185" t="s">
        <v>103</v>
      </c>
      <c r="AT94" s="185" t="s">
        <v>97</v>
      </c>
      <c r="AU94" s="185" t="s">
        <v>66</v>
      </c>
      <c r="AY94" s="182" t="s">
        <v>93</v>
      </c>
      <c r="BE94" s="186" t="e">
        <f>IF(#REF!="základní",#REF!,0)</f>
        <v>#REF!</v>
      </c>
      <c r="BF94" s="186" t="e">
        <f>IF(#REF!="snížená",#REF!,0)</f>
        <v>#REF!</v>
      </c>
      <c r="BG94" s="186" t="e">
        <f>IF(#REF!="zákl. přenesená",#REF!,0)</f>
        <v>#REF!</v>
      </c>
      <c r="BH94" s="186" t="e">
        <f>IF(#REF!="sníž. přenesená",#REF!,0)</f>
        <v>#REF!</v>
      </c>
      <c r="BI94" s="186" t="e">
        <f>IF(#REF!="nulová",#REF!,0)</f>
        <v>#REF!</v>
      </c>
      <c r="BJ94" s="185" t="s">
        <v>15</v>
      </c>
      <c r="BK94" s="186" t="e">
        <f>ROUND(#REF!*#REF!,2)</f>
        <v>#REF!</v>
      </c>
      <c r="BL94" s="185" t="s">
        <v>103</v>
      </c>
      <c r="BM94" s="185" t="s">
        <v>109</v>
      </c>
    </row>
    <row r="95" spans="2:65" s="182" customFormat="1" ht="15.75" customHeight="1" x14ac:dyDescent="0.3">
      <c r="B95" s="170"/>
      <c r="C95" s="171" t="s">
        <v>189</v>
      </c>
      <c r="D95" s="172" t="s">
        <v>94</v>
      </c>
      <c r="E95" s="173" t="s">
        <v>193</v>
      </c>
      <c r="F95" s="174" t="s">
        <v>143</v>
      </c>
      <c r="G95" s="175"/>
      <c r="H95" s="175"/>
      <c r="I95" s="175"/>
      <c r="J95" s="176" t="s">
        <v>101</v>
      </c>
      <c r="K95" s="215">
        <v>10</v>
      </c>
      <c r="L95" s="178">
        <v>0</v>
      </c>
      <c r="M95" s="175"/>
      <c r="N95" s="178">
        <f>ROUND($L$95*$K$95,2)</f>
        <v>0</v>
      </c>
      <c r="O95" s="175"/>
      <c r="P95" s="175"/>
      <c r="Q95" s="175"/>
      <c r="R95" s="179"/>
      <c r="S95" s="170"/>
      <c r="T95" s="180">
        <f t="shared" ref="T95" si="11">SUM(N95:S95)</f>
        <v>0</v>
      </c>
      <c r="U95" s="181" t="s">
        <v>30</v>
      </c>
      <c r="X95" s="183">
        <v>0</v>
      </c>
      <c r="Y95" s="183" t="e">
        <f>#REF!*#REF!</f>
        <v>#REF!</v>
      </c>
      <c r="Z95" s="183">
        <v>0</v>
      </c>
      <c r="AA95" s="184" t="e">
        <f>#REF!*#REF!</f>
        <v>#REF!</v>
      </c>
      <c r="AR95" s="185" t="s">
        <v>96</v>
      </c>
      <c r="AT95" s="185" t="s">
        <v>94</v>
      </c>
      <c r="AU95" s="185" t="s">
        <v>66</v>
      </c>
      <c r="AY95" s="182" t="s">
        <v>93</v>
      </c>
      <c r="BE95" s="186" t="e">
        <f>IF(#REF!="základní",#REF!,0)</f>
        <v>#REF!</v>
      </c>
      <c r="BF95" s="186" t="e">
        <f>IF(#REF!="snížená",#REF!,0)</f>
        <v>#REF!</v>
      </c>
      <c r="BG95" s="186" t="e">
        <f>IF(#REF!="zákl. přenesená",#REF!,0)</f>
        <v>#REF!</v>
      </c>
      <c r="BH95" s="186" t="e">
        <f>IF(#REF!="sníž. přenesená",#REF!,0)</f>
        <v>#REF!</v>
      </c>
      <c r="BI95" s="186" t="e">
        <f>IF(#REF!="nulová",#REF!,0)</f>
        <v>#REF!</v>
      </c>
      <c r="BJ95" s="185" t="s">
        <v>15</v>
      </c>
      <c r="BK95" s="186" t="e">
        <f>ROUND(#REF!*#REF!,2)</f>
        <v>#REF!</v>
      </c>
      <c r="BL95" s="185" t="s">
        <v>96</v>
      </c>
      <c r="BM95" s="185" t="s">
        <v>105</v>
      </c>
    </row>
    <row r="96" spans="2:65" s="182" customFormat="1" ht="27" customHeight="1" x14ac:dyDescent="0.3">
      <c r="B96" s="170"/>
      <c r="C96" s="187" t="s">
        <v>190</v>
      </c>
      <c r="D96" s="188" t="s">
        <v>97</v>
      </c>
      <c r="E96" s="251"/>
      <c r="F96" s="216" t="s">
        <v>144</v>
      </c>
      <c r="G96" s="217"/>
      <c r="H96" s="217"/>
      <c r="I96" s="217"/>
      <c r="J96" s="193" t="s">
        <v>101</v>
      </c>
      <c r="K96" s="218">
        <v>2</v>
      </c>
      <c r="L96" s="219">
        <v>0</v>
      </c>
      <c r="M96" s="217"/>
      <c r="N96" s="219">
        <f>ROUND($L$96*$K$96,2)</f>
        <v>0</v>
      </c>
      <c r="O96" s="175"/>
      <c r="P96" s="175"/>
      <c r="Q96" s="175"/>
      <c r="R96" s="220"/>
      <c r="S96" s="170"/>
      <c r="T96" s="180">
        <f t="shared" ref="T96" si="12">SUM(N96:S96)</f>
        <v>0</v>
      </c>
      <c r="U96" s="181" t="s">
        <v>30</v>
      </c>
      <c r="X96" s="183">
        <v>0.82</v>
      </c>
      <c r="Y96" s="183" t="e">
        <f>#REF!*#REF!</f>
        <v>#REF!</v>
      </c>
      <c r="Z96" s="183">
        <v>0</v>
      </c>
      <c r="AA96" s="184" t="e">
        <f>#REF!*#REF!</f>
        <v>#REF!</v>
      </c>
      <c r="AR96" s="185" t="s">
        <v>103</v>
      </c>
      <c r="AT96" s="185" t="s">
        <v>97</v>
      </c>
      <c r="AU96" s="185" t="s">
        <v>66</v>
      </c>
      <c r="AY96" s="182" t="s">
        <v>93</v>
      </c>
      <c r="BE96" s="186" t="e">
        <f>IF(#REF!="základní",#REF!,0)</f>
        <v>#REF!</v>
      </c>
      <c r="BF96" s="186" t="e">
        <f>IF(#REF!="snížená",#REF!,0)</f>
        <v>#REF!</v>
      </c>
      <c r="BG96" s="186" t="e">
        <f>IF(#REF!="zákl. přenesená",#REF!,0)</f>
        <v>#REF!</v>
      </c>
      <c r="BH96" s="186" t="e">
        <f>IF(#REF!="sníž. přenesená",#REF!,0)</f>
        <v>#REF!</v>
      </c>
      <c r="BI96" s="186" t="e">
        <f>IF(#REF!="nulová",#REF!,0)</f>
        <v>#REF!</v>
      </c>
      <c r="BJ96" s="185" t="s">
        <v>15</v>
      </c>
      <c r="BK96" s="186" t="e">
        <f>ROUND(#REF!*#REF!,2)</f>
        <v>#REF!</v>
      </c>
      <c r="BL96" s="185" t="s">
        <v>103</v>
      </c>
      <c r="BM96" s="185" t="s">
        <v>109</v>
      </c>
    </row>
    <row r="97" spans="2:65" s="182" customFormat="1" ht="27" customHeight="1" x14ac:dyDescent="0.3">
      <c r="B97" s="170"/>
      <c r="C97" s="187" t="s">
        <v>191</v>
      </c>
      <c r="D97" s="188" t="s">
        <v>97</v>
      </c>
      <c r="E97" s="251"/>
      <c r="F97" s="216" t="s">
        <v>232</v>
      </c>
      <c r="G97" s="217"/>
      <c r="H97" s="217"/>
      <c r="I97" s="217"/>
      <c r="J97" s="193" t="s">
        <v>101</v>
      </c>
      <c r="K97" s="218">
        <v>5</v>
      </c>
      <c r="L97" s="219">
        <v>0</v>
      </c>
      <c r="M97" s="217"/>
      <c r="N97" s="219">
        <f>ROUND($L$97*$K$97,2)</f>
        <v>0</v>
      </c>
      <c r="O97" s="175"/>
      <c r="P97" s="175"/>
      <c r="Q97" s="175"/>
      <c r="R97" s="220"/>
      <c r="S97" s="170"/>
      <c r="T97" s="180">
        <f t="shared" ref="T97" si="13">SUM(N97:S97)</f>
        <v>0</v>
      </c>
      <c r="U97" s="181" t="s">
        <v>30</v>
      </c>
      <c r="X97" s="183">
        <v>0.82</v>
      </c>
      <c r="Y97" s="183" t="e">
        <f>#REF!*#REF!</f>
        <v>#REF!</v>
      </c>
      <c r="Z97" s="183">
        <v>0</v>
      </c>
      <c r="AA97" s="184" t="e">
        <f>#REF!*#REF!</f>
        <v>#REF!</v>
      </c>
      <c r="AR97" s="185" t="s">
        <v>103</v>
      </c>
      <c r="AT97" s="185" t="s">
        <v>97</v>
      </c>
      <c r="AU97" s="185" t="s">
        <v>66</v>
      </c>
      <c r="AY97" s="182" t="s">
        <v>93</v>
      </c>
      <c r="BE97" s="186" t="e">
        <f>IF(#REF!="základní",#REF!,0)</f>
        <v>#REF!</v>
      </c>
      <c r="BF97" s="186" t="e">
        <f>IF(#REF!="snížená",#REF!,0)</f>
        <v>#REF!</v>
      </c>
      <c r="BG97" s="186" t="e">
        <f>IF(#REF!="zákl. přenesená",#REF!,0)</f>
        <v>#REF!</v>
      </c>
      <c r="BH97" s="186" t="e">
        <f>IF(#REF!="sníž. přenesená",#REF!,0)</f>
        <v>#REF!</v>
      </c>
      <c r="BI97" s="186" t="e">
        <f>IF(#REF!="nulová",#REF!,0)</f>
        <v>#REF!</v>
      </c>
      <c r="BJ97" s="185" t="s">
        <v>15</v>
      </c>
      <c r="BK97" s="186" t="e">
        <f>ROUND(#REF!*#REF!,2)</f>
        <v>#REF!</v>
      </c>
      <c r="BL97" s="185" t="s">
        <v>103</v>
      </c>
      <c r="BM97" s="185" t="s">
        <v>109</v>
      </c>
    </row>
    <row r="98" spans="2:65" s="182" customFormat="1" ht="27" customHeight="1" x14ac:dyDescent="0.3">
      <c r="B98" s="170"/>
      <c r="C98" s="187" t="s">
        <v>192</v>
      </c>
      <c r="D98" s="188" t="s">
        <v>97</v>
      </c>
      <c r="E98" s="251"/>
      <c r="F98" s="216" t="s">
        <v>145</v>
      </c>
      <c r="G98" s="217"/>
      <c r="H98" s="217"/>
      <c r="I98" s="217"/>
      <c r="J98" s="193" t="s">
        <v>101</v>
      </c>
      <c r="K98" s="218">
        <v>3</v>
      </c>
      <c r="L98" s="219">
        <v>0</v>
      </c>
      <c r="M98" s="217"/>
      <c r="N98" s="219">
        <f>ROUND($L$98*$K$98,2)</f>
        <v>0</v>
      </c>
      <c r="O98" s="175"/>
      <c r="P98" s="175"/>
      <c r="Q98" s="175"/>
      <c r="R98" s="220"/>
      <c r="S98" s="170"/>
      <c r="T98" s="180">
        <f t="shared" ref="T98" si="14">SUM(N98:S98)</f>
        <v>0</v>
      </c>
      <c r="U98" s="181" t="s">
        <v>30</v>
      </c>
      <c r="X98" s="183">
        <v>0.82</v>
      </c>
      <c r="Y98" s="183" t="e">
        <f>#REF!*#REF!</f>
        <v>#REF!</v>
      </c>
      <c r="Z98" s="183">
        <v>0</v>
      </c>
      <c r="AA98" s="184" t="e">
        <f>#REF!*#REF!</f>
        <v>#REF!</v>
      </c>
      <c r="AR98" s="185" t="s">
        <v>103</v>
      </c>
      <c r="AT98" s="185" t="s">
        <v>97</v>
      </c>
      <c r="AU98" s="185" t="s">
        <v>66</v>
      </c>
      <c r="AY98" s="182" t="s">
        <v>93</v>
      </c>
      <c r="BE98" s="186" t="e">
        <f>IF(#REF!="základní",#REF!,0)</f>
        <v>#REF!</v>
      </c>
      <c r="BF98" s="186" t="e">
        <f>IF(#REF!="snížená",#REF!,0)</f>
        <v>#REF!</v>
      </c>
      <c r="BG98" s="186" t="e">
        <f>IF(#REF!="zákl. přenesená",#REF!,0)</f>
        <v>#REF!</v>
      </c>
      <c r="BH98" s="186" t="e">
        <f>IF(#REF!="sníž. přenesená",#REF!,0)</f>
        <v>#REF!</v>
      </c>
      <c r="BI98" s="186" t="e">
        <f>IF(#REF!="nulová",#REF!,0)</f>
        <v>#REF!</v>
      </c>
      <c r="BJ98" s="185" t="s">
        <v>15</v>
      </c>
      <c r="BK98" s="186" t="e">
        <f>ROUND(#REF!*#REF!,2)</f>
        <v>#REF!</v>
      </c>
      <c r="BL98" s="185" t="s">
        <v>103</v>
      </c>
      <c r="BM98" s="185" t="s">
        <v>109</v>
      </c>
    </row>
    <row r="99" spans="2:65" s="182" customFormat="1" ht="15.75" customHeight="1" x14ac:dyDescent="0.3">
      <c r="B99" s="170"/>
      <c r="C99" s="171" t="s">
        <v>194</v>
      </c>
      <c r="D99" s="172" t="s">
        <v>94</v>
      </c>
      <c r="E99" s="173" t="s">
        <v>146</v>
      </c>
      <c r="F99" s="174" t="s">
        <v>147</v>
      </c>
      <c r="G99" s="175"/>
      <c r="H99" s="175"/>
      <c r="I99" s="175"/>
      <c r="J99" s="176" t="s">
        <v>101</v>
      </c>
      <c r="K99" s="215">
        <v>3</v>
      </c>
      <c r="L99" s="178">
        <v>0</v>
      </c>
      <c r="M99" s="175"/>
      <c r="N99" s="178">
        <f>ROUND($L$99*$K$99,2)</f>
        <v>0</v>
      </c>
      <c r="O99" s="175"/>
      <c r="P99" s="175"/>
      <c r="Q99" s="175"/>
      <c r="R99" s="179"/>
      <c r="S99" s="170"/>
      <c r="T99" s="180">
        <f t="shared" ref="T99" si="15">SUM(N99:S99)</f>
        <v>0</v>
      </c>
      <c r="U99" s="181" t="s">
        <v>30</v>
      </c>
      <c r="X99" s="183">
        <v>0</v>
      </c>
      <c r="Y99" s="183" t="e">
        <f>#REF!*#REF!</f>
        <v>#REF!</v>
      </c>
      <c r="Z99" s="183">
        <v>0</v>
      </c>
      <c r="AA99" s="184" t="e">
        <f>#REF!*#REF!</f>
        <v>#REF!</v>
      </c>
      <c r="AR99" s="185" t="s">
        <v>96</v>
      </c>
      <c r="AT99" s="185" t="s">
        <v>94</v>
      </c>
      <c r="AU99" s="185" t="s">
        <v>66</v>
      </c>
      <c r="AY99" s="182" t="s">
        <v>93</v>
      </c>
      <c r="BE99" s="186" t="e">
        <f>IF(#REF!="základní",#REF!,0)</f>
        <v>#REF!</v>
      </c>
      <c r="BF99" s="186" t="e">
        <f>IF(#REF!="snížená",#REF!,0)</f>
        <v>#REF!</v>
      </c>
      <c r="BG99" s="186" t="e">
        <f>IF(#REF!="zákl. přenesená",#REF!,0)</f>
        <v>#REF!</v>
      </c>
      <c r="BH99" s="186" t="e">
        <f>IF(#REF!="sníž. přenesená",#REF!,0)</f>
        <v>#REF!</v>
      </c>
      <c r="BI99" s="186" t="e">
        <f>IF(#REF!="nulová",#REF!,0)</f>
        <v>#REF!</v>
      </c>
      <c r="BJ99" s="185" t="s">
        <v>15</v>
      </c>
      <c r="BK99" s="186" t="e">
        <f>ROUND(#REF!*#REF!,2)</f>
        <v>#REF!</v>
      </c>
      <c r="BL99" s="185" t="s">
        <v>96</v>
      </c>
      <c r="BM99" s="185" t="s">
        <v>105</v>
      </c>
    </row>
    <row r="100" spans="2:65" s="182" customFormat="1" ht="27" customHeight="1" x14ac:dyDescent="0.3">
      <c r="B100" s="170"/>
      <c r="C100" s="187" t="s">
        <v>195</v>
      </c>
      <c r="D100" s="188" t="s">
        <v>97</v>
      </c>
      <c r="E100" s="251"/>
      <c r="F100" s="216" t="s">
        <v>148</v>
      </c>
      <c r="G100" s="217"/>
      <c r="H100" s="217"/>
      <c r="I100" s="217"/>
      <c r="J100" s="193" t="s">
        <v>101</v>
      </c>
      <c r="K100" s="218">
        <v>2</v>
      </c>
      <c r="L100" s="219">
        <v>0</v>
      </c>
      <c r="M100" s="217"/>
      <c r="N100" s="219">
        <f>ROUND($L$100*$K$100,2)</f>
        <v>0</v>
      </c>
      <c r="O100" s="175"/>
      <c r="P100" s="175"/>
      <c r="Q100" s="175"/>
      <c r="R100" s="220"/>
      <c r="S100" s="170"/>
      <c r="T100" s="180">
        <f t="shared" ref="T100" si="16">SUM(N100:S100)</f>
        <v>0</v>
      </c>
      <c r="U100" s="181" t="s">
        <v>30</v>
      </c>
      <c r="X100" s="183">
        <v>0.82</v>
      </c>
      <c r="Y100" s="183" t="e">
        <f>#REF!*#REF!</f>
        <v>#REF!</v>
      </c>
      <c r="Z100" s="183">
        <v>0</v>
      </c>
      <c r="AA100" s="184" t="e">
        <f>#REF!*#REF!</f>
        <v>#REF!</v>
      </c>
      <c r="AR100" s="185" t="s">
        <v>103</v>
      </c>
      <c r="AT100" s="185" t="s">
        <v>97</v>
      </c>
      <c r="AU100" s="185" t="s">
        <v>66</v>
      </c>
      <c r="AY100" s="182" t="s">
        <v>93</v>
      </c>
      <c r="BE100" s="186" t="e">
        <f>IF(#REF!="základní",#REF!,0)</f>
        <v>#REF!</v>
      </c>
      <c r="BF100" s="186" t="e">
        <f>IF(#REF!="snížená",#REF!,0)</f>
        <v>#REF!</v>
      </c>
      <c r="BG100" s="186" t="e">
        <f>IF(#REF!="zákl. přenesená",#REF!,0)</f>
        <v>#REF!</v>
      </c>
      <c r="BH100" s="186" t="e">
        <f>IF(#REF!="sníž. přenesená",#REF!,0)</f>
        <v>#REF!</v>
      </c>
      <c r="BI100" s="186" t="e">
        <f>IF(#REF!="nulová",#REF!,0)</f>
        <v>#REF!</v>
      </c>
      <c r="BJ100" s="185" t="s">
        <v>15</v>
      </c>
      <c r="BK100" s="186" t="e">
        <f>ROUND(#REF!*#REF!,2)</f>
        <v>#REF!</v>
      </c>
      <c r="BL100" s="185" t="s">
        <v>103</v>
      </c>
      <c r="BM100" s="185" t="s">
        <v>109</v>
      </c>
    </row>
    <row r="101" spans="2:65" s="182" customFormat="1" ht="27" customHeight="1" x14ac:dyDescent="0.3">
      <c r="B101" s="170"/>
      <c r="C101" s="187" t="s">
        <v>196</v>
      </c>
      <c r="D101" s="188" t="s">
        <v>97</v>
      </c>
      <c r="E101" s="251"/>
      <c r="F101" s="216" t="s">
        <v>149</v>
      </c>
      <c r="G101" s="217"/>
      <c r="H101" s="217"/>
      <c r="I101" s="217"/>
      <c r="J101" s="193" t="s">
        <v>101</v>
      </c>
      <c r="K101" s="218">
        <v>1</v>
      </c>
      <c r="L101" s="219">
        <v>0</v>
      </c>
      <c r="M101" s="217"/>
      <c r="N101" s="219">
        <f>ROUND($L$101*$K$101,2)</f>
        <v>0</v>
      </c>
      <c r="O101" s="175"/>
      <c r="P101" s="175"/>
      <c r="Q101" s="175"/>
      <c r="R101" s="220"/>
      <c r="S101" s="170"/>
      <c r="T101" s="180">
        <f t="shared" ref="T101" si="17">SUM(N101:S101)</f>
        <v>0</v>
      </c>
      <c r="U101" s="181" t="s">
        <v>30</v>
      </c>
      <c r="X101" s="183">
        <v>0.82</v>
      </c>
      <c r="Y101" s="183" t="e">
        <f>#REF!*#REF!</f>
        <v>#REF!</v>
      </c>
      <c r="Z101" s="183">
        <v>0</v>
      </c>
      <c r="AA101" s="184" t="e">
        <f>#REF!*#REF!</f>
        <v>#REF!</v>
      </c>
      <c r="AR101" s="185" t="s">
        <v>103</v>
      </c>
      <c r="AT101" s="185" t="s">
        <v>97</v>
      </c>
      <c r="AU101" s="185" t="s">
        <v>66</v>
      </c>
      <c r="AY101" s="182" t="s">
        <v>93</v>
      </c>
      <c r="BE101" s="186" t="e">
        <f>IF(#REF!="základní",#REF!,0)</f>
        <v>#REF!</v>
      </c>
      <c r="BF101" s="186" t="e">
        <f>IF(#REF!="snížená",#REF!,0)</f>
        <v>#REF!</v>
      </c>
      <c r="BG101" s="186" t="e">
        <f>IF(#REF!="zákl. přenesená",#REF!,0)</f>
        <v>#REF!</v>
      </c>
      <c r="BH101" s="186" t="e">
        <f>IF(#REF!="sníž. přenesená",#REF!,0)</f>
        <v>#REF!</v>
      </c>
      <c r="BI101" s="186" t="e">
        <f>IF(#REF!="nulová",#REF!,0)</f>
        <v>#REF!</v>
      </c>
      <c r="BJ101" s="185" t="s">
        <v>15</v>
      </c>
      <c r="BK101" s="186" t="e">
        <f>ROUND(#REF!*#REF!,2)</f>
        <v>#REF!</v>
      </c>
      <c r="BL101" s="185" t="s">
        <v>103</v>
      </c>
      <c r="BM101" s="185" t="s">
        <v>109</v>
      </c>
    </row>
    <row r="102" spans="2:65" s="182" customFormat="1" ht="15.75" customHeight="1" x14ac:dyDescent="0.3">
      <c r="B102" s="170"/>
      <c r="C102" s="171" t="s">
        <v>199</v>
      </c>
      <c r="D102" s="172" t="s">
        <v>94</v>
      </c>
      <c r="E102" s="173" t="s">
        <v>150</v>
      </c>
      <c r="F102" s="174" t="s">
        <v>151</v>
      </c>
      <c r="G102" s="175"/>
      <c r="H102" s="175"/>
      <c r="I102" s="175"/>
      <c r="J102" s="176" t="s">
        <v>101</v>
      </c>
      <c r="K102" s="215">
        <v>3</v>
      </c>
      <c r="L102" s="178">
        <v>0</v>
      </c>
      <c r="M102" s="175"/>
      <c r="N102" s="178">
        <f>ROUND($L$102*$K$102,2)</f>
        <v>0</v>
      </c>
      <c r="O102" s="175"/>
      <c r="P102" s="175"/>
      <c r="Q102" s="175"/>
      <c r="R102" s="179"/>
      <c r="S102" s="170"/>
      <c r="T102" s="180">
        <f t="shared" ref="T102" si="18">SUM(N102:S102)</f>
        <v>0</v>
      </c>
      <c r="U102" s="181" t="s">
        <v>30</v>
      </c>
      <c r="X102" s="183">
        <v>0</v>
      </c>
      <c r="Y102" s="183" t="e">
        <f>#REF!*#REF!</f>
        <v>#REF!</v>
      </c>
      <c r="Z102" s="183">
        <v>0</v>
      </c>
      <c r="AA102" s="184" t="e">
        <f>#REF!*#REF!</f>
        <v>#REF!</v>
      </c>
      <c r="AR102" s="185" t="s">
        <v>96</v>
      </c>
      <c r="AT102" s="185" t="s">
        <v>94</v>
      </c>
      <c r="AU102" s="185" t="s">
        <v>66</v>
      </c>
      <c r="AY102" s="182" t="s">
        <v>93</v>
      </c>
      <c r="BE102" s="186" t="e">
        <f>IF(#REF!="základní",#REF!,0)</f>
        <v>#REF!</v>
      </c>
      <c r="BF102" s="186" t="e">
        <f>IF(#REF!="snížená",#REF!,0)</f>
        <v>#REF!</v>
      </c>
      <c r="BG102" s="186" t="e">
        <f>IF(#REF!="zákl. přenesená",#REF!,0)</f>
        <v>#REF!</v>
      </c>
      <c r="BH102" s="186" t="e">
        <f>IF(#REF!="sníž. přenesená",#REF!,0)</f>
        <v>#REF!</v>
      </c>
      <c r="BI102" s="186" t="e">
        <f>IF(#REF!="nulová",#REF!,0)</f>
        <v>#REF!</v>
      </c>
      <c r="BJ102" s="185" t="s">
        <v>15</v>
      </c>
      <c r="BK102" s="186" t="e">
        <f>ROUND(#REF!*#REF!,2)</f>
        <v>#REF!</v>
      </c>
      <c r="BL102" s="185" t="s">
        <v>96</v>
      </c>
      <c r="BM102" s="185" t="s">
        <v>105</v>
      </c>
    </row>
    <row r="103" spans="2:65" s="182" customFormat="1" ht="27" customHeight="1" x14ac:dyDescent="0.3">
      <c r="B103" s="170"/>
      <c r="C103" s="187" t="s">
        <v>200</v>
      </c>
      <c r="D103" s="188" t="s">
        <v>97</v>
      </c>
      <c r="E103" s="251"/>
      <c r="F103" s="216" t="s">
        <v>197</v>
      </c>
      <c r="G103" s="217"/>
      <c r="H103" s="217"/>
      <c r="I103" s="217"/>
      <c r="J103" s="193" t="s">
        <v>101</v>
      </c>
      <c r="K103" s="218">
        <v>2</v>
      </c>
      <c r="L103" s="219">
        <v>0</v>
      </c>
      <c r="M103" s="217"/>
      <c r="N103" s="219">
        <f>ROUND($L$103*$K$103,2)</f>
        <v>0</v>
      </c>
      <c r="O103" s="175"/>
      <c r="P103" s="175"/>
      <c r="Q103" s="175"/>
      <c r="R103" s="220"/>
      <c r="S103" s="170"/>
      <c r="T103" s="180">
        <f t="shared" ref="T103" si="19">SUM(N103:S103)</f>
        <v>0</v>
      </c>
      <c r="U103" s="181" t="s">
        <v>30</v>
      </c>
      <c r="X103" s="183">
        <v>0.82</v>
      </c>
      <c r="Y103" s="183" t="e">
        <f>#REF!*#REF!</f>
        <v>#REF!</v>
      </c>
      <c r="Z103" s="183">
        <v>0</v>
      </c>
      <c r="AA103" s="184" t="e">
        <f>#REF!*#REF!</f>
        <v>#REF!</v>
      </c>
      <c r="AR103" s="185" t="s">
        <v>103</v>
      </c>
      <c r="AT103" s="185" t="s">
        <v>97</v>
      </c>
      <c r="AU103" s="185" t="s">
        <v>66</v>
      </c>
      <c r="AY103" s="182" t="s">
        <v>93</v>
      </c>
      <c r="BE103" s="186" t="e">
        <f>IF(#REF!="základní",#REF!,0)</f>
        <v>#REF!</v>
      </c>
      <c r="BF103" s="186" t="e">
        <f>IF(#REF!="snížená",#REF!,0)</f>
        <v>#REF!</v>
      </c>
      <c r="BG103" s="186" t="e">
        <f>IF(#REF!="zákl. přenesená",#REF!,0)</f>
        <v>#REF!</v>
      </c>
      <c r="BH103" s="186" t="e">
        <f>IF(#REF!="sníž. přenesená",#REF!,0)</f>
        <v>#REF!</v>
      </c>
      <c r="BI103" s="186" t="e">
        <f>IF(#REF!="nulová",#REF!,0)</f>
        <v>#REF!</v>
      </c>
      <c r="BJ103" s="185" t="s">
        <v>15</v>
      </c>
      <c r="BK103" s="186" t="e">
        <f>ROUND(#REF!*#REF!,2)</f>
        <v>#REF!</v>
      </c>
      <c r="BL103" s="185" t="s">
        <v>103</v>
      </c>
      <c r="BM103" s="185" t="s">
        <v>109</v>
      </c>
    </row>
    <row r="104" spans="2:65" s="182" customFormat="1" ht="27" customHeight="1" x14ac:dyDescent="0.3">
      <c r="B104" s="170"/>
      <c r="C104" s="187" t="s">
        <v>201</v>
      </c>
      <c r="D104" s="188" t="s">
        <v>97</v>
      </c>
      <c r="E104" s="251"/>
      <c r="F104" s="216" t="s">
        <v>198</v>
      </c>
      <c r="G104" s="217"/>
      <c r="H104" s="217"/>
      <c r="I104" s="217"/>
      <c r="J104" s="193" t="s">
        <v>101</v>
      </c>
      <c r="K104" s="218">
        <v>1</v>
      </c>
      <c r="L104" s="219">
        <v>0</v>
      </c>
      <c r="M104" s="217"/>
      <c r="N104" s="219">
        <f>ROUND($L$104*$K$104,2)</f>
        <v>0</v>
      </c>
      <c r="O104" s="175"/>
      <c r="P104" s="175"/>
      <c r="Q104" s="175"/>
      <c r="R104" s="220"/>
      <c r="S104" s="170"/>
      <c r="T104" s="180">
        <f t="shared" ref="T104" si="20">SUM(N104:S104)</f>
        <v>0</v>
      </c>
      <c r="U104" s="181" t="s">
        <v>30</v>
      </c>
      <c r="X104" s="183">
        <v>0.82</v>
      </c>
      <c r="Y104" s="183" t="e">
        <f>#REF!*#REF!</f>
        <v>#REF!</v>
      </c>
      <c r="Z104" s="183">
        <v>0</v>
      </c>
      <c r="AA104" s="184" t="e">
        <f>#REF!*#REF!</f>
        <v>#REF!</v>
      </c>
      <c r="AR104" s="185" t="s">
        <v>103</v>
      </c>
      <c r="AT104" s="185" t="s">
        <v>97</v>
      </c>
      <c r="AU104" s="185" t="s">
        <v>66</v>
      </c>
      <c r="AY104" s="182" t="s">
        <v>93</v>
      </c>
      <c r="BE104" s="186" t="e">
        <f>IF(#REF!="základní",#REF!,0)</f>
        <v>#REF!</v>
      </c>
      <c r="BF104" s="186" t="e">
        <f>IF(#REF!="snížená",#REF!,0)</f>
        <v>#REF!</v>
      </c>
      <c r="BG104" s="186" t="e">
        <f>IF(#REF!="zákl. přenesená",#REF!,0)</f>
        <v>#REF!</v>
      </c>
      <c r="BH104" s="186" t="e">
        <f>IF(#REF!="sníž. přenesená",#REF!,0)</f>
        <v>#REF!</v>
      </c>
      <c r="BI104" s="186" t="e">
        <f>IF(#REF!="nulová",#REF!,0)</f>
        <v>#REF!</v>
      </c>
      <c r="BJ104" s="185" t="s">
        <v>15</v>
      </c>
      <c r="BK104" s="186" t="e">
        <f>ROUND(#REF!*#REF!,2)</f>
        <v>#REF!</v>
      </c>
      <c r="BL104" s="185" t="s">
        <v>103</v>
      </c>
      <c r="BM104" s="185" t="s">
        <v>109</v>
      </c>
    </row>
    <row r="105" spans="2:65" s="182" customFormat="1" ht="15.75" customHeight="1" x14ac:dyDescent="0.3">
      <c r="B105" s="170"/>
      <c r="C105" s="171" t="s">
        <v>202</v>
      </c>
      <c r="D105" s="172" t="s">
        <v>94</v>
      </c>
      <c r="E105" s="173" t="s">
        <v>153</v>
      </c>
      <c r="F105" s="174" t="s">
        <v>152</v>
      </c>
      <c r="G105" s="175"/>
      <c r="H105" s="175"/>
      <c r="I105" s="175"/>
      <c r="J105" s="176" t="s">
        <v>107</v>
      </c>
      <c r="K105" s="215">
        <v>27</v>
      </c>
      <c r="L105" s="178">
        <v>0</v>
      </c>
      <c r="M105" s="175"/>
      <c r="N105" s="178">
        <f>ROUND($L$105*$K$105,2)</f>
        <v>0</v>
      </c>
      <c r="O105" s="175"/>
      <c r="P105" s="175"/>
      <c r="Q105" s="175"/>
      <c r="R105" s="179"/>
      <c r="S105" s="170"/>
      <c r="T105" s="180">
        <f t="shared" ref="T105" si="21">SUM(N105:S105)</f>
        <v>0</v>
      </c>
      <c r="U105" s="181" t="s">
        <v>30</v>
      </c>
      <c r="X105" s="183">
        <v>0</v>
      </c>
      <c r="Y105" s="183" t="e">
        <f>#REF!*#REF!</f>
        <v>#REF!</v>
      </c>
      <c r="Z105" s="183">
        <v>0</v>
      </c>
      <c r="AA105" s="184" t="e">
        <f>#REF!*#REF!</f>
        <v>#REF!</v>
      </c>
      <c r="AR105" s="185" t="s">
        <v>96</v>
      </c>
      <c r="AT105" s="185" t="s">
        <v>94</v>
      </c>
      <c r="AU105" s="185" t="s">
        <v>66</v>
      </c>
      <c r="AY105" s="182" t="s">
        <v>93</v>
      </c>
      <c r="BE105" s="186" t="e">
        <f>IF(#REF!="základní",#REF!,0)</f>
        <v>#REF!</v>
      </c>
      <c r="BF105" s="186" t="e">
        <f>IF(#REF!="snížená",#REF!,0)</f>
        <v>#REF!</v>
      </c>
      <c r="BG105" s="186" t="e">
        <f>IF(#REF!="zákl. přenesená",#REF!,0)</f>
        <v>#REF!</v>
      </c>
      <c r="BH105" s="186" t="e">
        <f>IF(#REF!="sníž. přenesená",#REF!,0)</f>
        <v>#REF!</v>
      </c>
      <c r="BI105" s="186" t="e">
        <f>IF(#REF!="nulová",#REF!,0)</f>
        <v>#REF!</v>
      </c>
      <c r="BJ105" s="185" t="s">
        <v>15</v>
      </c>
      <c r="BK105" s="186" t="e">
        <f>ROUND(#REF!*#REF!,2)</f>
        <v>#REF!</v>
      </c>
      <c r="BL105" s="185" t="s">
        <v>96</v>
      </c>
      <c r="BM105" s="185" t="s">
        <v>105</v>
      </c>
    </row>
    <row r="106" spans="2:65" s="182" customFormat="1" ht="27" customHeight="1" x14ac:dyDescent="0.3">
      <c r="B106" s="170"/>
      <c r="C106" s="187" t="s">
        <v>204</v>
      </c>
      <c r="D106" s="188" t="s">
        <v>97</v>
      </c>
      <c r="E106" s="251"/>
      <c r="F106" s="216" t="s">
        <v>154</v>
      </c>
      <c r="G106" s="217"/>
      <c r="H106" s="217"/>
      <c r="I106" s="217"/>
      <c r="J106" s="252" t="s">
        <v>107</v>
      </c>
      <c r="K106" s="218">
        <v>12</v>
      </c>
      <c r="L106" s="253">
        <v>0</v>
      </c>
      <c r="M106" s="217"/>
      <c r="N106" s="219">
        <f>ROUND($L$106*$K$106,2)</f>
        <v>0</v>
      </c>
      <c r="O106" s="175"/>
      <c r="P106" s="175"/>
      <c r="Q106" s="175"/>
      <c r="R106" s="176"/>
      <c r="S106" s="170"/>
      <c r="T106" s="180">
        <f t="shared" ref="T106" si="22">SUM(N106:S106)</f>
        <v>0</v>
      </c>
      <c r="U106" s="181" t="s">
        <v>30</v>
      </c>
      <c r="X106" s="183">
        <v>0.82</v>
      </c>
      <c r="Y106" s="183" t="e">
        <f>#REF!*#REF!</f>
        <v>#REF!</v>
      </c>
      <c r="Z106" s="183">
        <v>0</v>
      </c>
      <c r="AA106" s="184" t="e">
        <f>#REF!*#REF!</f>
        <v>#REF!</v>
      </c>
      <c r="AR106" s="185" t="s">
        <v>103</v>
      </c>
      <c r="AT106" s="185" t="s">
        <v>97</v>
      </c>
      <c r="AU106" s="185" t="s">
        <v>66</v>
      </c>
      <c r="AY106" s="182" t="s">
        <v>93</v>
      </c>
      <c r="BE106" s="186" t="e">
        <f>IF(#REF!="základní",#REF!,0)</f>
        <v>#REF!</v>
      </c>
      <c r="BF106" s="186" t="e">
        <f>IF(#REF!="snížená",#REF!,0)</f>
        <v>#REF!</v>
      </c>
      <c r="BG106" s="186" t="e">
        <f>IF(#REF!="zákl. přenesená",#REF!,0)</f>
        <v>#REF!</v>
      </c>
      <c r="BH106" s="186" t="e">
        <f>IF(#REF!="sníž. přenesená",#REF!,0)</f>
        <v>#REF!</v>
      </c>
      <c r="BI106" s="186" t="e">
        <f>IF(#REF!="nulová",#REF!,0)</f>
        <v>#REF!</v>
      </c>
      <c r="BJ106" s="185" t="s">
        <v>15</v>
      </c>
      <c r="BK106" s="186" t="e">
        <f>ROUND(#REF!*#REF!,2)</f>
        <v>#REF!</v>
      </c>
      <c r="BL106" s="185" t="s">
        <v>103</v>
      </c>
      <c r="BM106" s="185" t="s">
        <v>106</v>
      </c>
    </row>
    <row r="107" spans="2:65" s="182" customFormat="1" ht="27" customHeight="1" x14ac:dyDescent="0.3">
      <c r="B107" s="170"/>
      <c r="C107" s="187" t="s">
        <v>205</v>
      </c>
      <c r="D107" s="188" t="s">
        <v>97</v>
      </c>
      <c r="E107" s="251"/>
      <c r="F107" s="216" t="s">
        <v>155</v>
      </c>
      <c r="G107" s="217"/>
      <c r="H107" s="217"/>
      <c r="I107" s="217"/>
      <c r="J107" s="252" t="s">
        <v>107</v>
      </c>
      <c r="K107" s="218">
        <v>15</v>
      </c>
      <c r="L107" s="253">
        <v>0</v>
      </c>
      <c r="M107" s="217"/>
      <c r="N107" s="219">
        <f>ROUND($L$107*$K$107,2)</f>
        <v>0</v>
      </c>
      <c r="O107" s="175"/>
      <c r="P107" s="175"/>
      <c r="Q107" s="175"/>
      <c r="R107" s="176"/>
      <c r="S107" s="170"/>
      <c r="T107" s="180">
        <f t="shared" ref="T107" si="23">SUM(N107:S107)</f>
        <v>0</v>
      </c>
      <c r="U107" s="181" t="s">
        <v>30</v>
      </c>
      <c r="X107" s="183">
        <v>0.82</v>
      </c>
      <c r="Y107" s="183" t="e">
        <f>#REF!*#REF!</f>
        <v>#REF!</v>
      </c>
      <c r="Z107" s="183">
        <v>0</v>
      </c>
      <c r="AA107" s="184" t="e">
        <f>#REF!*#REF!</f>
        <v>#REF!</v>
      </c>
      <c r="AR107" s="185" t="s">
        <v>103</v>
      </c>
      <c r="AT107" s="185" t="s">
        <v>97</v>
      </c>
      <c r="AU107" s="185" t="s">
        <v>66</v>
      </c>
      <c r="AY107" s="182" t="s">
        <v>93</v>
      </c>
      <c r="BE107" s="186" t="e">
        <f>IF(#REF!="základní",#REF!,0)</f>
        <v>#REF!</v>
      </c>
      <c r="BF107" s="186" t="e">
        <f>IF(#REF!="snížená",#REF!,0)</f>
        <v>#REF!</v>
      </c>
      <c r="BG107" s="186" t="e">
        <f>IF(#REF!="zákl. přenesená",#REF!,0)</f>
        <v>#REF!</v>
      </c>
      <c r="BH107" s="186" t="e">
        <f>IF(#REF!="sníž. přenesená",#REF!,0)</f>
        <v>#REF!</v>
      </c>
      <c r="BI107" s="186" t="e">
        <f>IF(#REF!="nulová",#REF!,0)</f>
        <v>#REF!</v>
      </c>
      <c r="BJ107" s="185" t="s">
        <v>15</v>
      </c>
      <c r="BK107" s="186" t="e">
        <f>ROUND(#REF!*#REF!,2)</f>
        <v>#REF!</v>
      </c>
      <c r="BL107" s="185" t="s">
        <v>103</v>
      </c>
      <c r="BM107" s="185" t="s">
        <v>106</v>
      </c>
    </row>
    <row r="108" spans="2:65" s="182" customFormat="1" ht="15.75" customHeight="1" x14ac:dyDescent="0.3">
      <c r="B108" s="170"/>
      <c r="C108" s="171" t="s">
        <v>203</v>
      </c>
      <c r="D108" s="172" t="s">
        <v>94</v>
      </c>
      <c r="E108" s="173" t="s">
        <v>131</v>
      </c>
      <c r="F108" s="174" t="s">
        <v>128</v>
      </c>
      <c r="G108" s="175"/>
      <c r="H108" s="175"/>
      <c r="I108" s="175"/>
      <c r="J108" s="176" t="s">
        <v>107</v>
      </c>
      <c r="K108" s="215">
        <v>9</v>
      </c>
      <c r="L108" s="178">
        <v>0</v>
      </c>
      <c r="M108" s="175"/>
      <c r="N108" s="178">
        <f>ROUND($L$108*$K$108,2)</f>
        <v>0</v>
      </c>
      <c r="O108" s="175"/>
      <c r="P108" s="175"/>
      <c r="Q108" s="175"/>
      <c r="R108" s="179"/>
      <c r="S108" s="170"/>
      <c r="T108" s="180">
        <f t="shared" ref="T108:T109" si="24">SUM(N108:S108)</f>
        <v>0</v>
      </c>
      <c r="U108" s="181" t="s">
        <v>30</v>
      </c>
      <c r="X108" s="183">
        <v>0</v>
      </c>
      <c r="Y108" s="183" t="e">
        <f>#REF!*#REF!</f>
        <v>#REF!</v>
      </c>
      <c r="Z108" s="183">
        <v>0</v>
      </c>
      <c r="AA108" s="184" t="e">
        <f>#REF!*#REF!</f>
        <v>#REF!</v>
      </c>
      <c r="AR108" s="185" t="s">
        <v>96</v>
      </c>
      <c r="AT108" s="185" t="s">
        <v>94</v>
      </c>
      <c r="AU108" s="185" t="s">
        <v>66</v>
      </c>
      <c r="AY108" s="182" t="s">
        <v>93</v>
      </c>
      <c r="BE108" s="186" t="e">
        <f>IF(#REF!="základní",#REF!,0)</f>
        <v>#REF!</v>
      </c>
      <c r="BF108" s="186" t="e">
        <f>IF(#REF!="snížená",#REF!,0)</f>
        <v>#REF!</v>
      </c>
      <c r="BG108" s="186" t="e">
        <f>IF(#REF!="zákl. přenesená",#REF!,0)</f>
        <v>#REF!</v>
      </c>
      <c r="BH108" s="186" t="e">
        <f>IF(#REF!="sníž. přenesená",#REF!,0)</f>
        <v>#REF!</v>
      </c>
      <c r="BI108" s="186" t="e">
        <f>IF(#REF!="nulová",#REF!,0)</f>
        <v>#REF!</v>
      </c>
      <c r="BJ108" s="185" t="s">
        <v>15</v>
      </c>
      <c r="BK108" s="186" t="e">
        <f>ROUND(#REF!*#REF!,2)</f>
        <v>#REF!</v>
      </c>
      <c r="BL108" s="185" t="s">
        <v>96</v>
      </c>
      <c r="BM108" s="185" t="s">
        <v>105</v>
      </c>
    </row>
    <row r="109" spans="2:65" s="182" customFormat="1" ht="27" customHeight="1" x14ac:dyDescent="0.3">
      <c r="B109" s="170"/>
      <c r="C109" s="187" t="s">
        <v>206</v>
      </c>
      <c r="D109" s="188" t="s">
        <v>97</v>
      </c>
      <c r="E109" s="251"/>
      <c r="F109" s="216" t="s">
        <v>156</v>
      </c>
      <c r="G109" s="217"/>
      <c r="H109" s="217"/>
      <c r="I109" s="217"/>
      <c r="J109" s="252" t="s">
        <v>107</v>
      </c>
      <c r="K109" s="218">
        <v>9</v>
      </c>
      <c r="L109" s="253">
        <v>0</v>
      </c>
      <c r="M109" s="217"/>
      <c r="N109" s="219">
        <f>ROUND($L$109*$K$109,2)</f>
        <v>0</v>
      </c>
      <c r="O109" s="175"/>
      <c r="P109" s="175"/>
      <c r="Q109" s="175"/>
      <c r="R109" s="176"/>
      <c r="S109" s="170"/>
      <c r="T109" s="180">
        <f t="shared" si="24"/>
        <v>0</v>
      </c>
      <c r="U109" s="181" t="s">
        <v>30</v>
      </c>
      <c r="X109" s="183">
        <v>0.82</v>
      </c>
      <c r="Y109" s="183" t="e">
        <f>#REF!*#REF!</f>
        <v>#REF!</v>
      </c>
      <c r="Z109" s="183">
        <v>0</v>
      </c>
      <c r="AA109" s="184" t="e">
        <f>#REF!*#REF!</f>
        <v>#REF!</v>
      </c>
      <c r="AR109" s="185" t="s">
        <v>103</v>
      </c>
      <c r="AT109" s="185" t="s">
        <v>97</v>
      </c>
      <c r="AU109" s="185" t="s">
        <v>66</v>
      </c>
      <c r="AY109" s="182" t="s">
        <v>93</v>
      </c>
      <c r="BE109" s="186" t="e">
        <f>IF(#REF!="základní",#REF!,0)</f>
        <v>#REF!</v>
      </c>
      <c r="BF109" s="186" t="e">
        <f>IF(#REF!="snížená",#REF!,0)</f>
        <v>#REF!</v>
      </c>
      <c r="BG109" s="186" t="e">
        <f>IF(#REF!="zákl. přenesená",#REF!,0)</f>
        <v>#REF!</v>
      </c>
      <c r="BH109" s="186" t="e">
        <f>IF(#REF!="sníž. přenesená",#REF!,0)</f>
        <v>#REF!</v>
      </c>
      <c r="BI109" s="186" t="e">
        <f>IF(#REF!="nulová",#REF!,0)</f>
        <v>#REF!</v>
      </c>
      <c r="BJ109" s="185" t="s">
        <v>15</v>
      </c>
      <c r="BK109" s="186" t="e">
        <f>ROUND(#REF!*#REF!,2)</f>
        <v>#REF!</v>
      </c>
      <c r="BL109" s="185" t="s">
        <v>103</v>
      </c>
      <c r="BM109" s="185" t="s">
        <v>106</v>
      </c>
    </row>
    <row r="110" spans="2:65" s="182" customFormat="1" ht="15.75" customHeight="1" x14ac:dyDescent="0.3">
      <c r="B110" s="170"/>
      <c r="C110" s="171" t="s">
        <v>207</v>
      </c>
      <c r="D110" s="172" t="s">
        <v>94</v>
      </c>
      <c r="E110" s="173" t="s">
        <v>158</v>
      </c>
      <c r="F110" s="174" t="s">
        <v>157</v>
      </c>
      <c r="G110" s="175"/>
      <c r="H110" s="175"/>
      <c r="I110" s="175"/>
      <c r="J110" s="176" t="s">
        <v>107</v>
      </c>
      <c r="K110" s="215">
        <v>9</v>
      </c>
      <c r="L110" s="254">
        <v>0</v>
      </c>
      <c r="M110" s="255"/>
      <c r="N110" s="254">
        <f>ROUND($L$110*$K$110,2)</f>
        <v>0</v>
      </c>
      <c r="O110" s="256"/>
      <c r="P110" s="256"/>
      <c r="Q110" s="255"/>
      <c r="R110" s="179"/>
      <c r="S110" s="170"/>
      <c r="T110" s="180">
        <f t="shared" ref="T110" si="25">SUM(N110:S110)</f>
        <v>0</v>
      </c>
      <c r="U110" s="181" t="s">
        <v>30</v>
      </c>
      <c r="X110" s="183">
        <v>0</v>
      </c>
      <c r="Y110" s="183" t="e">
        <f>#REF!*#REF!</f>
        <v>#REF!</v>
      </c>
      <c r="Z110" s="183">
        <v>0</v>
      </c>
      <c r="AA110" s="184" t="e">
        <f>#REF!*#REF!</f>
        <v>#REF!</v>
      </c>
      <c r="AR110" s="185" t="s">
        <v>96</v>
      </c>
      <c r="AT110" s="185" t="s">
        <v>94</v>
      </c>
      <c r="AU110" s="185" t="s">
        <v>66</v>
      </c>
      <c r="AY110" s="182" t="s">
        <v>93</v>
      </c>
      <c r="BE110" s="186" t="e">
        <f>IF(#REF!="základní",#REF!,0)</f>
        <v>#REF!</v>
      </c>
      <c r="BF110" s="186" t="e">
        <f>IF(#REF!="snížená",#REF!,0)</f>
        <v>#REF!</v>
      </c>
      <c r="BG110" s="186" t="e">
        <f>IF(#REF!="zákl. přenesená",#REF!,0)</f>
        <v>#REF!</v>
      </c>
      <c r="BH110" s="186" t="e">
        <f>IF(#REF!="sníž. přenesená",#REF!,0)</f>
        <v>#REF!</v>
      </c>
      <c r="BI110" s="186" t="e">
        <f>IF(#REF!="nulová",#REF!,0)</f>
        <v>#REF!</v>
      </c>
      <c r="BJ110" s="185" t="s">
        <v>15</v>
      </c>
      <c r="BK110" s="186" t="e">
        <f>ROUND(#REF!*#REF!,2)</f>
        <v>#REF!</v>
      </c>
      <c r="BL110" s="185" t="s">
        <v>96</v>
      </c>
      <c r="BM110" s="185" t="s">
        <v>105</v>
      </c>
    </row>
    <row r="111" spans="2:65" s="182" customFormat="1" ht="27" customHeight="1" x14ac:dyDescent="0.3">
      <c r="B111" s="170"/>
      <c r="C111" s="187" t="s">
        <v>208</v>
      </c>
      <c r="D111" s="188" t="s">
        <v>97</v>
      </c>
      <c r="E111" s="251"/>
      <c r="F111" s="216" t="s">
        <v>159</v>
      </c>
      <c r="G111" s="217"/>
      <c r="H111" s="217"/>
      <c r="I111" s="217"/>
      <c r="J111" s="252" t="s">
        <v>107</v>
      </c>
      <c r="K111" s="218">
        <v>3</v>
      </c>
      <c r="L111" s="253">
        <v>0</v>
      </c>
      <c r="M111" s="217"/>
      <c r="N111" s="219">
        <f>ROUND($L$111*$K$111,2)</f>
        <v>0</v>
      </c>
      <c r="O111" s="175"/>
      <c r="P111" s="175"/>
      <c r="Q111" s="175"/>
      <c r="R111" s="220"/>
      <c r="S111" s="170"/>
      <c r="T111" s="180">
        <f t="shared" ref="T111:T112" si="26">SUM(N111:S111)</f>
        <v>0</v>
      </c>
      <c r="U111" s="181" t="s">
        <v>30</v>
      </c>
      <c r="X111" s="183">
        <v>0.82</v>
      </c>
      <c r="Y111" s="183" t="e">
        <f>#REF!*#REF!</f>
        <v>#REF!</v>
      </c>
      <c r="Z111" s="183">
        <v>0</v>
      </c>
      <c r="AA111" s="184" t="e">
        <f>#REF!*#REF!</f>
        <v>#REF!</v>
      </c>
      <c r="AR111" s="185" t="s">
        <v>103</v>
      </c>
      <c r="AT111" s="185" t="s">
        <v>97</v>
      </c>
      <c r="AU111" s="185" t="s">
        <v>66</v>
      </c>
      <c r="AY111" s="182" t="s">
        <v>93</v>
      </c>
      <c r="BE111" s="186" t="e">
        <f>IF(#REF!="základní",#REF!,0)</f>
        <v>#REF!</v>
      </c>
      <c r="BF111" s="186" t="e">
        <f>IF(#REF!="snížená",#REF!,0)</f>
        <v>#REF!</v>
      </c>
      <c r="BG111" s="186" t="e">
        <f>IF(#REF!="zákl. přenesená",#REF!,0)</f>
        <v>#REF!</v>
      </c>
      <c r="BH111" s="186" t="e">
        <f>IF(#REF!="sníž. přenesená",#REF!,0)</f>
        <v>#REF!</v>
      </c>
      <c r="BI111" s="186" t="e">
        <f>IF(#REF!="nulová",#REF!,0)</f>
        <v>#REF!</v>
      </c>
      <c r="BJ111" s="185" t="s">
        <v>15</v>
      </c>
      <c r="BK111" s="186" t="e">
        <f>ROUND(#REF!*#REF!,2)</f>
        <v>#REF!</v>
      </c>
      <c r="BL111" s="185" t="s">
        <v>103</v>
      </c>
      <c r="BM111" s="185" t="s">
        <v>106</v>
      </c>
    </row>
    <row r="112" spans="2:65" s="182" customFormat="1" ht="27" customHeight="1" x14ac:dyDescent="0.3">
      <c r="B112" s="170"/>
      <c r="C112" s="187" t="s">
        <v>209</v>
      </c>
      <c r="D112" s="188" t="s">
        <v>97</v>
      </c>
      <c r="E112" s="251"/>
      <c r="F112" s="216" t="s">
        <v>160</v>
      </c>
      <c r="G112" s="217"/>
      <c r="H112" s="217"/>
      <c r="I112" s="217"/>
      <c r="J112" s="252" t="s">
        <v>107</v>
      </c>
      <c r="K112" s="218">
        <v>3</v>
      </c>
      <c r="L112" s="253">
        <v>0</v>
      </c>
      <c r="M112" s="217"/>
      <c r="N112" s="219">
        <f>ROUND($L$112*$K$112,2)</f>
        <v>0</v>
      </c>
      <c r="O112" s="175"/>
      <c r="P112" s="175"/>
      <c r="Q112" s="175"/>
      <c r="R112" s="220"/>
      <c r="S112" s="170"/>
      <c r="T112" s="180">
        <f t="shared" si="26"/>
        <v>0</v>
      </c>
      <c r="U112" s="181" t="s">
        <v>30</v>
      </c>
      <c r="X112" s="183">
        <v>0.82</v>
      </c>
      <c r="Y112" s="183" t="e">
        <f>#REF!*#REF!</f>
        <v>#REF!</v>
      </c>
      <c r="Z112" s="183">
        <v>0</v>
      </c>
      <c r="AA112" s="184" t="e">
        <f>#REF!*#REF!</f>
        <v>#REF!</v>
      </c>
      <c r="AR112" s="185" t="s">
        <v>103</v>
      </c>
      <c r="AT112" s="185" t="s">
        <v>97</v>
      </c>
      <c r="AU112" s="185" t="s">
        <v>66</v>
      </c>
      <c r="AY112" s="182" t="s">
        <v>93</v>
      </c>
      <c r="BE112" s="186" t="e">
        <f>IF(#REF!="základní",#REF!,0)</f>
        <v>#REF!</v>
      </c>
      <c r="BF112" s="186" t="e">
        <f>IF(#REF!="snížená",#REF!,0)</f>
        <v>#REF!</v>
      </c>
      <c r="BG112" s="186" t="e">
        <f>IF(#REF!="zákl. přenesená",#REF!,0)</f>
        <v>#REF!</v>
      </c>
      <c r="BH112" s="186" t="e">
        <f>IF(#REF!="sníž. přenesená",#REF!,0)</f>
        <v>#REF!</v>
      </c>
      <c r="BI112" s="186" t="e">
        <f>IF(#REF!="nulová",#REF!,0)</f>
        <v>#REF!</v>
      </c>
      <c r="BJ112" s="185" t="s">
        <v>15</v>
      </c>
      <c r="BK112" s="186" t="e">
        <f>ROUND(#REF!*#REF!,2)</f>
        <v>#REF!</v>
      </c>
      <c r="BL112" s="185" t="s">
        <v>103</v>
      </c>
      <c r="BM112" s="185" t="s">
        <v>106</v>
      </c>
    </row>
    <row r="113" spans="2:65" s="182" customFormat="1" ht="27" customHeight="1" x14ac:dyDescent="0.3">
      <c r="B113" s="170"/>
      <c r="C113" s="187" t="s">
        <v>210</v>
      </c>
      <c r="D113" s="188" t="s">
        <v>97</v>
      </c>
      <c r="E113" s="251"/>
      <c r="F113" s="216" t="s">
        <v>161</v>
      </c>
      <c r="G113" s="217"/>
      <c r="H113" s="217"/>
      <c r="I113" s="217"/>
      <c r="J113" s="252" t="s">
        <v>107</v>
      </c>
      <c r="K113" s="218">
        <v>3</v>
      </c>
      <c r="L113" s="253">
        <v>0</v>
      </c>
      <c r="M113" s="217"/>
      <c r="N113" s="219">
        <f>ROUND($L$113*$K$113,2)</f>
        <v>0</v>
      </c>
      <c r="O113" s="175"/>
      <c r="P113" s="175"/>
      <c r="Q113" s="175"/>
      <c r="R113" s="220"/>
      <c r="S113" s="170"/>
      <c r="T113" s="180">
        <f t="shared" ref="T113" si="27">SUM(N113:S113)</f>
        <v>0</v>
      </c>
      <c r="U113" s="181" t="s">
        <v>30</v>
      </c>
      <c r="X113" s="183">
        <v>0.82</v>
      </c>
      <c r="Y113" s="183" t="e">
        <f>#REF!*#REF!</f>
        <v>#REF!</v>
      </c>
      <c r="Z113" s="183">
        <v>0</v>
      </c>
      <c r="AA113" s="184" t="e">
        <f>#REF!*#REF!</f>
        <v>#REF!</v>
      </c>
      <c r="AR113" s="185" t="s">
        <v>103</v>
      </c>
      <c r="AT113" s="185" t="s">
        <v>97</v>
      </c>
      <c r="AU113" s="185" t="s">
        <v>66</v>
      </c>
      <c r="AY113" s="182" t="s">
        <v>93</v>
      </c>
      <c r="BE113" s="186" t="e">
        <f>IF(#REF!="základní",#REF!,0)</f>
        <v>#REF!</v>
      </c>
      <c r="BF113" s="186" t="e">
        <f>IF(#REF!="snížená",#REF!,0)</f>
        <v>#REF!</v>
      </c>
      <c r="BG113" s="186" t="e">
        <f>IF(#REF!="zákl. přenesená",#REF!,0)</f>
        <v>#REF!</v>
      </c>
      <c r="BH113" s="186" t="e">
        <f>IF(#REF!="sníž. přenesená",#REF!,0)</f>
        <v>#REF!</v>
      </c>
      <c r="BI113" s="186" t="e">
        <f>IF(#REF!="nulová",#REF!,0)</f>
        <v>#REF!</v>
      </c>
      <c r="BJ113" s="185" t="s">
        <v>15</v>
      </c>
      <c r="BK113" s="186" t="e">
        <f>ROUND(#REF!*#REF!,2)</f>
        <v>#REF!</v>
      </c>
      <c r="BL113" s="185" t="s">
        <v>103</v>
      </c>
      <c r="BM113" s="185" t="s">
        <v>106</v>
      </c>
    </row>
    <row r="114" spans="2:65" s="182" customFormat="1" ht="27" customHeight="1" x14ac:dyDescent="0.3">
      <c r="B114" s="170"/>
      <c r="C114" s="171" t="s">
        <v>213</v>
      </c>
      <c r="D114" s="172" t="s">
        <v>94</v>
      </c>
      <c r="E114" s="173" t="s">
        <v>234</v>
      </c>
      <c r="F114" s="257" t="s">
        <v>233</v>
      </c>
      <c r="G114" s="258"/>
      <c r="H114" s="258"/>
      <c r="I114" s="259"/>
      <c r="J114" s="176" t="s">
        <v>107</v>
      </c>
      <c r="K114" s="260">
        <v>1</v>
      </c>
      <c r="L114" s="261">
        <v>0</v>
      </c>
      <c r="M114" s="262"/>
      <c r="N114" s="261">
        <f>ROUND($L$114*$K$114,2)</f>
        <v>0</v>
      </c>
      <c r="O114" s="263"/>
      <c r="P114" s="263"/>
      <c r="Q114" s="262"/>
      <c r="R114" s="179"/>
      <c r="S114" s="170"/>
      <c r="T114" s="180">
        <f t="shared" ref="T114" si="28">SUM(N114:S114)</f>
        <v>0</v>
      </c>
      <c r="U114" s="181" t="s">
        <v>30</v>
      </c>
      <c r="X114" s="183">
        <v>0</v>
      </c>
      <c r="Y114" s="183" t="e">
        <f>#REF!*#REF!</f>
        <v>#REF!</v>
      </c>
      <c r="Z114" s="183">
        <v>0</v>
      </c>
      <c r="AA114" s="184" t="e">
        <f>#REF!*#REF!</f>
        <v>#REF!</v>
      </c>
      <c r="AR114" s="185" t="s">
        <v>96</v>
      </c>
      <c r="AT114" s="185" t="s">
        <v>94</v>
      </c>
      <c r="AU114" s="185" t="s">
        <v>66</v>
      </c>
      <c r="AY114" s="182" t="s">
        <v>93</v>
      </c>
      <c r="BE114" s="186" t="e">
        <f>IF(#REF!="základní",#REF!,0)</f>
        <v>#REF!</v>
      </c>
      <c r="BF114" s="186" t="e">
        <f>IF(#REF!="snížená",#REF!,0)</f>
        <v>#REF!</v>
      </c>
      <c r="BG114" s="186" t="e">
        <f>IF(#REF!="zákl. přenesená",#REF!,0)</f>
        <v>#REF!</v>
      </c>
      <c r="BH114" s="186" t="e">
        <f>IF(#REF!="sníž. přenesená",#REF!,0)</f>
        <v>#REF!</v>
      </c>
      <c r="BI114" s="186" t="e">
        <f>IF(#REF!="nulová",#REF!,0)</f>
        <v>#REF!</v>
      </c>
      <c r="BJ114" s="185" t="s">
        <v>15</v>
      </c>
      <c r="BK114" s="186" t="e">
        <f>ROUND(#REF!*#REF!,2)</f>
        <v>#REF!</v>
      </c>
      <c r="BL114" s="185" t="s">
        <v>96</v>
      </c>
      <c r="BM114" s="185" t="s">
        <v>108</v>
      </c>
    </row>
    <row r="115" spans="2:65" s="207" customFormat="1" ht="37.5" customHeight="1" x14ac:dyDescent="0.35">
      <c r="B115" s="198"/>
      <c r="C115" s="264"/>
      <c r="D115" s="265" t="s">
        <v>77</v>
      </c>
      <c r="N115" s="266">
        <f>SUM(T116:T121)</f>
        <v>0</v>
      </c>
      <c r="O115" s="266"/>
      <c r="P115" s="266"/>
      <c r="Q115" s="266"/>
      <c r="R115" s="267"/>
      <c r="S115" s="205"/>
      <c r="T115" s="214"/>
      <c r="W115" s="208">
        <f>SUM($W$116:$W$122)</f>
        <v>0</v>
      </c>
      <c r="Y115" s="208" t="e">
        <f>SUM($Y$116:$Y$122)</f>
        <v>#REF!</v>
      </c>
      <c r="AA115" s="208" t="e">
        <f>SUM($AA$116:$AA$122)</f>
        <v>#REF!</v>
      </c>
      <c r="AR115" s="205" t="s">
        <v>102</v>
      </c>
      <c r="AT115" s="205" t="s">
        <v>59</v>
      </c>
      <c r="AU115" s="205" t="s">
        <v>60</v>
      </c>
      <c r="AY115" s="205" t="s">
        <v>93</v>
      </c>
      <c r="BK115" s="210" t="e">
        <f>SUM($BK$116:$BK$122)</f>
        <v>#REF!</v>
      </c>
    </row>
    <row r="116" spans="2:65" s="182" customFormat="1" ht="18.75" customHeight="1" x14ac:dyDescent="0.3">
      <c r="B116" s="170"/>
      <c r="C116" s="171" t="s">
        <v>214</v>
      </c>
      <c r="D116" s="172" t="s">
        <v>94</v>
      </c>
      <c r="E116" s="268" t="s">
        <v>239</v>
      </c>
      <c r="F116" s="257" t="s">
        <v>224</v>
      </c>
      <c r="G116" s="269"/>
      <c r="H116" s="269"/>
      <c r="I116" s="270"/>
      <c r="J116" s="179" t="s">
        <v>211</v>
      </c>
      <c r="K116" s="215">
        <v>1</v>
      </c>
      <c r="L116" s="254">
        <v>0</v>
      </c>
      <c r="M116" s="255"/>
      <c r="N116" s="254">
        <f>ROUND($L$116*$K$116,2)</f>
        <v>0</v>
      </c>
      <c r="O116" s="256"/>
      <c r="P116" s="256"/>
      <c r="Q116" s="255"/>
      <c r="R116" s="220"/>
      <c r="S116" s="170"/>
      <c r="T116" s="180">
        <f>SUM(N116:S116)</f>
        <v>0</v>
      </c>
      <c r="U116" s="181" t="s">
        <v>30</v>
      </c>
      <c r="X116" s="183">
        <v>1.2999999999999999E-4</v>
      </c>
      <c r="Y116" s="183">
        <f>$X$116*$K$116</f>
        <v>1.2999999999999999E-4</v>
      </c>
      <c r="Z116" s="183">
        <v>0</v>
      </c>
      <c r="AA116" s="184">
        <f>$Z$116*$K$116</f>
        <v>0</v>
      </c>
      <c r="AR116" s="185" t="s">
        <v>102</v>
      </c>
      <c r="AT116" s="185" t="s">
        <v>94</v>
      </c>
      <c r="AU116" s="185" t="s">
        <v>15</v>
      </c>
      <c r="AY116" s="182" t="s">
        <v>93</v>
      </c>
      <c r="BE116" s="186">
        <f>IF($U$116="základní",$N$116,0)</f>
        <v>0</v>
      </c>
      <c r="BF116" s="186">
        <f>IF($U$116="snížená",$N$116,0)</f>
        <v>0</v>
      </c>
      <c r="BG116" s="186">
        <f>IF($U$116="zákl. přenesená",$N$116,0)</f>
        <v>0</v>
      </c>
      <c r="BH116" s="186">
        <f>IF($U$116="sníž. přenesená",$N$116,0)</f>
        <v>0</v>
      </c>
      <c r="BI116" s="186">
        <f>IF($U$116="nulová",$N$116,0)</f>
        <v>0</v>
      </c>
      <c r="BJ116" s="185" t="s">
        <v>15</v>
      </c>
      <c r="BK116" s="186">
        <f>ROUND($L$116*$K$116,2)</f>
        <v>0</v>
      </c>
      <c r="BL116" s="185" t="s">
        <v>102</v>
      </c>
      <c r="BM116" s="185" t="s">
        <v>110</v>
      </c>
    </row>
    <row r="117" spans="2:65" s="182" customFormat="1" ht="39" customHeight="1" x14ac:dyDescent="0.3">
      <c r="B117" s="170"/>
      <c r="C117" s="171" t="s">
        <v>215</v>
      </c>
      <c r="D117" s="172" t="s">
        <v>94</v>
      </c>
      <c r="E117" s="268" t="s">
        <v>237</v>
      </c>
      <c r="F117" s="271" t="s">
        <v>238</v>
      </c>
      <c r="G117" s="269"/>
      <c r="H117" s="269"/>
      <c r="I117" s="270"/>
      <c r="J117" s="176" t="s">
        <v>236</v>
      </c>
      <c r="K117" s="215">
        <v>10</v>
      </c>
      <c r="L117" s="254">
        <v>0</v>
      </c>
      <c r="M117" s="255"/>
      <c r="N117" s="254">
        <f>ROUND($L$117*$K$117,2)</f>
        <v>0</v>
      </c>
      <c r="O117" s="256"/>
      <c r="P117" s="256"/>
      <c r="Q117" s="255"/>
      <c r="R117" s="179"/>
      <c r="S117" s="170"/>
      <c r="T117" s="180">
        <f t="shared" ref="T117:T121" si="29">SUM(N117:S117)</f>
        <v>0</v>
      </c>
      <c r="U117" s="181" t="s">
        <v>30</v>
      </c>
      <c r="X117" s="183">
        <v>1.2999999999999999E-4</v>
      </c>
      <c r="Y117" s="183">
        <f>$X$117*$K$117</f>
        <v>1.2999999999999999E-3</v>
      </c>
      <c r="Z117" s="183">
        <v>0</v>
      </c>
      <c r="AA117" s="184">
        <f>$Z$117*$K$117</f>
        <v>0</v>
      </c>
      <c r="AR117" s="185" t="s">
        <v>102</v>
      </c>
      <c r="AT117" s="185" t="s">
        <v>94</v>
      </c>
      <c r="AU117" s="185" t="s">
        <v>15</v>
      </c>
      <c r="AY117" s="182" t="s">
        <v>93</v>
      </c>
      <c r="BE117" s="186">
        <f>IF($U$117="základní",$N$117,0)</f>
        <v>0</v>
      </c>
      <c r="BF117" s="186">
        <f>IF($U$117="snížená",$N$117,0)</f>
        <v>0</v>
      </c>
      <c r="BG117" s="186">
        <f>IF($U$117="zákl. přenesená",$N$117,0)</f>
        <v>0</v>
      </c>
      <c r="BH117" s="186">
        <f>IF($U$117="sníž. přenesená",$N$117,0)</f>
        <v>0</v>
      </c>
      <c r="BI117" s="186">
        <f>IF($U$117="nulová",$N$117,0)</f>
        <v>0</v>
      </c>
      <c r="BJ117" s="185" t="s">
        <v>15</v>
      </c>
      <c r="BK117" s="186">
        <f>ROUND($L$117*$K$117,2)</f>
        <v>0</v>
      </c>
      <c r="BL117" s="185" t="s">
        <v>102</v>
      </c>
      <c r="BM117" s="185" t="s">
        <v>111</v>
      </c>
    </row>
    <row r="118" spans="2:65" s="182" customFormat="1" ht="15.75" customHeight="1" x14ac:dyDescent="0.3">
      <c r="B118" s="170"/>
      <c r="C118" s="171" t="s">
        <v>216</v>
      </c>
      <c r="D118" s="172" t="s">
        <v>94</v>
      </c>
      <c r="E118" s="173" t="s">
        <v>240</v>
      </c>
      <c r="F118" s="257" t="s">
        <v>212</v>
      </c>
      <c r="G118" s="269"/>
      <c r="H118" s="269"/>
      <c r="I118" s="270"/>
      <c r="J118" s="179" t="s">
        <v>211</v>
      </c>
      <c r="K118" s="215">
        <v>5</v>
      </c>
      <c r="L118" s="254">
        <v>0</v>
      </c>
      <c r="M118" s="255"/>
      <c r="N118" s="254">
        <f>ROUND($L$118*$K$118,2)</f>
        <v>0</v>
      </c>
      <c r="O118" s="256"/>
      <c r="P118" s="256"/>
      <c r="Q118" s="255"/>
      <c r="R118" s="179"/>
      <c r="S118" s="170"/>
      <c r="T118" s="180">
        <f t="shared" si="29"/>
        <v>0</v>
      </c>
      <c r="U118" s="181" t="s">
        <v>30</v>
      </c>
      <c r="X118" s="183">
        <v>1.2999999999999999E-4</v>
      </c>
      <c r="Y118" s="183">
        <f>$X$118*$K$118</f>
        <v>6.4999999999999997E-4</v>
      </c>
      <c r="Z118" s="183">
        <v>0</v>
      </c>
      <c r="AA118" s="184">
        <f>$Z$118*$K$118</f>
        <v>0</v>
      </c>
      <c r="AR118" s="185" t="s">
        <v>102</v>
      </c>
      <c r="AT118" s="185" t="s">
        <v>94</v>
      </c>
      <c r="AU118" s="185" t="s">
        <v>15</v>
      </c>
      <c r="AY118" s="182" t="s">
        <v>93</v>
      </c>
      <c r="BE118" s="186">
        <f>IF($U$118="základní",$N$118,0)</f>
        <v>0</v>
      </c>
      <c r="BF118" s="186">
        <f>IF($U$118="snížená",$N$118,0)</f>
        <v>0</v>
      </c>
      <c r="BG118" s="186">
        <f>IF($U$118="zákl. přenesená",$N$118,0)</f>
        <v>0</v>
      </c>
      <c r="BH118" s="186">
        <f>IF($U$118="sníž. přenesená",$N$118,0)</f>
        <v>0</v>
      </c>
      <c r="BI118" s="186">
        <f>IF($U$118="nulová",$N$118,0)</f>
        <v>0</v>
      </c>
      <c r="BJ118" s="185" t="s">
        <v>15</v>
      </c>
      <c r="BK118" s="186">
        <f>ROUND($L$118*$K$118,2)</f>
        <v>0</v>
      </c>
      <c r="BL118" s="185" t="s">
        <v>102</v>
      </c>
      <c r="BM118" s="185" t="s">
        <v>113</v>
      </c>
    </row>
    <row r="119" spans="2:65" s="182" customFormat="1" ht="15.75" customHeight="1" x14ac:dyDescent="0.3">
      <c r="B119" s="170"/>
      <c r="C119" s="171" t="s">
        <v>217</v>
      </c>
      <c r="D119" s="172" t="s">
        <v>94</v>
      </c>
      <c r="E119" s="268" t="s">
        <v>241</v>
      </c>
      <c r="F119" s="271" t="s">
        <v>114</v>
      </c>
      <c r="G119" s="269"/>
      <c r="H119" s="269"/>
      <c r="I119" s="270"/>
      <c r="J119" s="176" t="s">
        <v>112</v>
      </c>
      <c r="K119" s="215">
        <v>4</v>
      </c>
      <c r="L119" s="254">
        <v>0</v>
      </c>
      <c r="M119" s="255"/>
      <c r="N119" s="254">
        <f>ROUND($L$119*$K$119,2)</f>
        <v>0</v>
      </c>
      <c r="O119" s="256"/>
      <c r="P119" s="256"/>
      <c r="Q119" s="255"/>
      <c r="R119" s="220"/>
      <c r="S119" s="170"/>
      <c r="T119" s="180">
        <f t="shared" si="29"/>
        <v>0</v>
      </c>
      <c r="U119" s="181" t="s">
        <v>30</v>
      </c>
      <c r="X119" s="183">
        <v>1.2999999999999999E-4</v>
      </c>
      <c r="Y119" s="183">
        <f>$X$119*$K$119</f>
        <v>5.1999999999999995E-4</v>
      </c>
      <c r="Z119" s="183">
        <v>0</v>
      </c>
      <c r="AA119" s="184">
        <f>$Z$119*$K$119</f>
        <v>0</v>
      </c>
      <c r="AR119" s="185" t="s">
        <v>102</v>
      </c>
      <c r="AT119" s="185" t="s">
        <v>94</v>
      </c>
      <c r="AU119" s="185" t="s">
        <v>15</v>
      </c>
      <c r="AY119" s="182" t="s">
        <v>93</v>
      </c>
      <c r="BE119" s="186">
        <f>IF($U$119="základní",$N$119,0)</f>
        <v>0</v>
      </c>
      <c r="BF119" s="186">
        <f>IF($U$119="snížená",$N$119,0)</f>
        <v>0</v>
      </c>
      <c r="BG119" s="186">
        <f>IF($U$119="zákl. přenesená",$N$119,0)</f>
        <v>0</v>
      </c>
      <c r="BH119" s="186">
        <f>IF($U$119="sníž. přenesená",$N$119,0)</f>
        <v>0</v>
      </c>
      <c r="BI119" s="186">
        <f>IF($U$119="nulová",$N$119,0)</f>
        <v>0</v>
      </c>
      <c r="BJ119" s="185" t="s">
        <v>15</v>
      </c>
      <c r="BK119" s="186">
        <f>ROUND($L$119*$K$119,2)</f>
        <v>0</v>
      </c>
      <c r="BL119" s="185" t="s">
        <v>102</v>
      </c>
      <c r="BM119" s="185" t="s">
        <v>115</v>
      </c>
    </row>
    <row r="120" spans="2:65" s="182" customFormat="1" ht="15.75" customHeight="1" x14ac:dyDescent="0.3">
      <c r="B120" s="170"/>
      <c r="C120" s="171" t="s">
        <v>218</v>
      </c>
      <c r="D120" s="172" t="s">
        <v>94</v>
      </c>
      <c r="E120" s="268" t="s">
        <v>242</v>
      </c>
      <c r="F120" s="271" t="s">
        <v>116</v>
      </c>
      <c r="G120" s="269"/>
      <c r="H120" s="269"/>
      <c r="I120" s="270"/>
      <c r="J120" s="176" t="s">
        <v>112</v>
      </c>
      <c r="K120" s="215">
        <v>2</v>
      </c>
      <c r="L120" s="254">
        <v>0</v>
      </c>
      <c r="M120" s="255"/>
      <c r="N120" s="254">
        <f>ROUND($L$120*$K$120,2)</f>
        <v>0</v>
      </c>
      <c r="O120" s="256"/>
      <c r="P120" s="256"/>
      <c r="Q120" s="255"/>
      <c r="R120" s="220"/>
      <c r="S120" s="170"/>
      <c r="T120" s="180">
        <f t="shared" si="29"/>
        <v>0</v>
      </c>
      <c r="U120" s="181" t="s">
        <v>30</v>
      </c>
      <c r="X120" s="183">
        <v>1.2999999999999999E-4</v>
      </c>
      <c r="Y120" s="183">
        <f>$X$120*$K$120</f>
        <v>2.5999999999999998E-4</v>
      </c>
      <c r="Z120" s="183">
        <v>0</v>
      </c>
      <c r="AA120" s="184">
        <f>$Z$120*$K$120</f>
        <v>0</v>
      </c>
      <c r="AR120" s="185" t="s">
        <v>102</v>
      </c>
      <c r="AT120" s="185" t="s">
        <v>94</v>
      </c>
      <c r="AU120" s="185" t="s">
        <v>15</v>
      </c>
      <c r="AY120" s="182" t="s">
        <v>93</v>
      </c>
      <c r="BE120" s="186">
        <f>IF($U$120="základní",$N$120,0)</f>
        <v>0</v>
      </c>
      <c r="BF120" s="186">
        <f>IF($U$120="snížená",$N$120,0)</f>
        <v>0</v>
      </c>
      <c r="BG120" s="186">
        <f>IF($U$120="zákl. přenesená",$N$120,0)</f>
        <v>0</v>
      </c>
      <c r="BH120" s="186">
        <f>IF($U$120="sníž. přenesená",$N$120,0)</f>
        <v>0</v>
      </c>
      <c r="BI120" s="186">
        <f>IF($U$120="nulová",$N$120,0)</f>
        <v>0</v>
      </c>
      <c r="BJ120" s="185" t="s">
        <v>15</v>
      </c>
      <c r="BK120" s="186">
        <f>ROUND($L$120*$K$120,2)</f>
        <v>0</v>
      </c>
      <c r="BL120" s="185" t="s">
        <v>102</v>
      </c>
      <c r="BM120" s="185" t="s">
        <v>117</v>
      </c>
    </row>
    <row r="121" spans="2:65" s="182" customFormat="1" ht="15.75" customHeight="1" x14ac:dyDescent="0.3">
      <c r="B121" s="170"/>
      <c r="C121" s="171" t="s">
        <v>219</v>
      </c>
      <c r="D121" s="172" t="s">
        <v>94</v>
      </c>
      <c r="E121" s="173" t="s">
        <v>242</v>
      </c>
      <c r="F121" s="257" t="s">
        <v>118</v>
      </c>
      <c r="G121" s="269"/>
      <c r="H121" s="269"/>
      <c r="I121" s="270"/>
      <c r="J121" s="179" t="s">
        <v>211</v>
      </c>
      <c r="K121" s="215">
        <v>1</v>
      </c>
      <c r="L121" s="254">
        <v>0</v>
      </c>
      <c r="M121" s="255"/>
      <c r="N121" s="254">
        <f>ROUND($L$121*$K$121,2)</f>
        <v>0</v>
      </c>
      <c r="O121" s="256"/>
      <c r="P121" s="256"/>
      <c r="Q121" s="255"/>
      <c r="R121" s="220"/>
      <c r="S121" s="170"/>
      <c r="T121" s="180">
        <f t="shared" si="29"/>
        <v>0</v>
      </c>
      <c r="U121" s="181" t="s">
        <v>30</v>
      </c>
      <c r="X121" s="183">
        <v>1.2999999999999999E-4</v>
      </c>
      <c r="Y121" s="183" t="e">
        <f>#REF!*#REF!</f>
        <v>#REF!</v>
      </c>
      <c r="Z121" s="183">
        <v>0</v>
      </c>
      <c r="AA121" s="184" t="e">
        <f>#REF!*#REF!</f>
        <v>#REF!</v>
      </c>
      <c r="AR121" s="185" t="s">
        <v>102</v>
      </c>
      <c r="AT121" s="185" t="s">
        <v>94</v>
      </c>
      <c r="AU121" s="185" t="s">
        <v>15</v>
      </c>
      <c r="AY121" s="182" t="s">
        <v>93</v>
      </c>
      <c r="BE121" s="186" t="e">
        <f>IF(#REF!="základní",#REF!,0)</f>
        <v>#REF!</v>
      </c>
      <c r="BF121" s="186" t="e">
        <f>IF(#REF!="snížená",#REF!,0)</f>
        <v>#REF!</v>
      </c>
      <c r="BG121" s="186" t="e">
        <f>IF(#REF!="zákl. přenesená",#REF!,0)</f>
        <v>#REF!</v>
      </c>
      <c r="BH121" s="186" t="e">
        <f>IF(#REF!="sníž. přenesená",#REF!,0)</f>
        <v>#REF!</v>
      </c>
      <c r="BI121" s="186" t="e">
        <f>IF(#REF!="nulová",#REF!,0)</f>
        <v>#REF!</v>
      </c>
      <c r="BJ121" s="185" t="s">
        <v>15</v>
      </c>
      <c r="BK121" s="186" t="e">
        <f>ROUND(#REF!*#REF!,2)</f>
        <v>#REF!</v>
      </c>
      <c r="BL121" s="185" t="s">
        <v>102</v>
      </c>
      <c r="BM121" s="185" t="s">
        <v>119</v>
      </c>
    </row>
    <row r="122" spans="2:65" s="4" customFormat="1" ht="16.5" customHeight="1" x14ac:dyDescent="0.3">
      <c r="B122" s="15"/>
      <c r="C122" s="114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T122" s="115"/>
      <c r="U122" s="116"/>
      <c r="V122" s="116"/>
      <c r="W122" s="116"/>
      <c r="X122" s="116"/>
      <c r="Y122" s="116"/>
      <c r="Z122" s="116"/>
      <c r="AA122" s="117"/>
      <c r="AT122" s="4" t="s">
        <v>104</v>
      </c>
      <c r="AU122" s="4" t="s">
        <v>15</v>
      </c>
    </row>
    <row r="123" spans="2:65" s="4" customFormat="1" ht="7.5" customHeight="1" x14ac:dyDescent="0.3">
      <c r="B123" s="29"/>
      <c r="C123" s="118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T123" s="98"/>
    </row>
    <row r="124" spans="2:65" ht="14.25" customHeight="1" x14ac:dyDescent="0.3">
      <c r="C124" s="111"/>
    </row>
    <row r="125" spans="2:65" ht="14.25" customHeight="1" x14ac:dyDescent="0.3">
      <c r="C125" s="111"/>
    </row>
    <row r="126" spans="2:65" ht="14.25" customHeight="1" x14ac:dyDescent="0.3">
      <c r="C126" s="111"/>
    </row>
  </sheetData>
  <mergeCells count="181">
    <mergeCell ref="L100:M100"/>
    <mergeCell ref="N97:Q97"/>
    <mergeCell ref="L77:M77"/>
    <mergeCell ref="N77:Q77"/>
    <mergeCell ref="F78:I78"/>
    <mergeCell ref="L78:M78"/>
    <mergeCell ref="N78:Q78"/>
    <mergeCell ref="F77:I77"/>
    <mergeCell ref="L80:M80"/>
    <mergeCell ref="F81:I81"/>
    <mergeCell ref="L81:M81"/>
    <mergeCell ref="N81:Q81"/>
    <mergeCell ref="F82:I82"/>
    <mergeCell ref="L82:M82"/>
    <mergeCell ref="N82:Q82"/>
    <mergeCell ref="F84:I84"/>
    <mergeCell ref="L84:M84"/>
    <mergeCell ref="N84:Q84"/>
    <mergeCell ref="F85:I85"/>
    <mergeCell ref="L85:M85"/>
    <mergeCell ref="N85:Q85"/>
    <mergeCell ref="F86:I86"/>
    <mergeCell ref="L86:M86"/>
    <mergeCell ref="N86:Q86"/>
    <mergeCell ref="M42:P42"/>
    <mergeCell ref="M44:Q44"/>
    <mergeCell ref="C47:G47"/>
    <mergeCell ref="N47:Q47"/>
    <mergeCell ref="O18:P18"/>
    <mergeCell ref="E21:P21"/>
    <mergeCell ref="M24:P24"/>
    <mergeCell ref="H26:J26"/>
    <mergeCell ref="M26:P26"/>
    <mergeCell ref="H27:J27"/>
    <mergeCell ref="M27:P27"/>
    <mergeCell ref="H1:K1"/>
    <mergeCell ref="S2:AC2"/>
    <mergeCell ref="F40:AI40"/>
    <mergeCell ref="H29:J29"/>
    <mergeCell ref="M29:P29"/>
    <mergeCell ref="H30:J30"/>
    <mergeCell ref="M30:P30"/>
    <mergeCell ref="L32:P32"/>
    <mergeCell ref="C38:R38"/>
    <mergeCell ref="H28:J28"/>
    <mergeCell ref="M28:P28"/>
    <mergeCell ref="C2:R2"/>
    <mergeCell ref="C4:R4"/>
    <mergeCell ref="O9:P9"/>
    <mergeCell ref="O11:P11"/>
    <mergeCell ref="O12:P12"/>
    <mergeCell ref="O14:P14"/>
    <mergeCell ref="O15:P15"/>
    <mergeCell ref="O17:P17"/>
    <mergeCell ref="F6:AI6"/>
    <mergeCell ref="N119:Q119"/>
    <mergeCell ref="F120:I120"/>
    <mergeCell ref="L120:M120"/>
    <mergeCell ref="N120:Q120"/>
    <mergeCell ref="F121:I121"/>
    <mergeCell ref="L121:M121"/>
    <mergeCell ref="N121:Q121"/>
    <mergeCell ref="F122:R122"/>
    <mergeCell ref="N70:Q70"/>
    <mergeCell ref="N71:Q71"/>
    <mergeCell ref="N72:Q72"/>
    <mergeCell ref="N75:Q75"/>
    <mergeCell ref="N115:Q115"/>
    <mergeCell ref="F102:I102"/>
    <mergeCell ref="L102:M102"/>
    <mergeCell ref="N102:Q102"/>
    <mergeCell ref="F119:I119"/>
    <mergeCell ref="L119:M119"/>
    <mergeCell ref="F117:I117"/>
    <mergeCell ref="L117:M117"/>
    <mergeCell ref="N117:Q117"/>
    <mergeCell ref="F118:I118"/>
    <mergeCell ref="L118:M118"/>
    <mergeCell ref="N118:Q118"/>
    <mergeCell ref="F116:I116"/>
    <mergeCell ref="L116:M116"/>
    <mergeCell ref="N116:Q116"/>
    <mergeCell ref="F113:I113"/>
    <mergeCell ref="L113:M113"/>
    <mergeCell ref="N113:Q113"/>
    <mergeCell ref="F112:I112"/>
    <mergeCell ref="L112:M112"/>
    <mergeCell ref="N112:Q112"/>
    <mergeCell ref="N49:Q49"/>
    <mergeCell ref="N50:Q50"/>
    <mergeCell ref="N51:Q51"/>
    <mergeCell ref="N52:Q52"/>
    <mergeCell ref="N53:Q53"/>
    <mergeCell ref="C60:R60"/>
    <mergeCell ref="F62:Q62"/>
    <mergeCell ref="M64:P64"/>
    <mergeCell ref="M66:Q66"/>
    <mergeCell ref="F69:I69"/>
    <mergeCell ref="F80:I80"/>
    <mergeCell ref="F79:I79"/>
    <mergeCell ref="L79:M79"/>
    <mergeCell ref="N79:Q79"/>
    <mergeCell ref="L69:M69"/>
    <mergeCell ref="N69:Q69"/>
    <mergeCell ref="F73:I73"/>
    <mergeCell ref="L73:M73"/>
    <mergeCell ref="N73:Q73"/>
    <mergeCell ref="N80:Q80"/>
    <mergeCell ref="F74:I74"/>
    <mergeCell ref="L74:M74"/>
    <mergeCell ref="N74:Q74"/>
    <mergeCell ref="F87:I87"/>
    <mergeCell ref="L87:M87"/>
    <mergeCell ref="N87:Q87"/>
    <mergeCell ref="F114:I114"/>
    <mergeCell ref="L114:M114"/>
    <mergeCell ref="N114:Q114"/>
    <mergeCell ref="F108:I108"/>
    <mergeCell ref="L108:M108"/>
    <mergeCell ref="N108:Q108"/>
    <mergeCell ref="N100:Q100"/>
    <mergeCell ref="F109:I109"/>
    <mergeCell ref="L109:M109"/>
    <mergeCell ref="N109:Q109"/>
    <mergeCell ref="F106:I106"/>
    <mergeCell ref="L106:M106"/>
    <mergeCell ref="N106:Q106"/>
    <mergeCell ref="F107:I107"/>
    <mergeCell ref="L107:M107"/>
    <mergeCell ref="N107:Q107"/>
    <mergeCell ref="L97:M97"/>
    <mergeCell ref="F100:I100"/>
    <mergeCell ref="F111:I111"/>
    <mergeCell ref="L111:M111"/>
    <mergeCell ref="N111:Q111"/>
    <mergeCell ref="F90:I90"/>
    <mergeCell ref="L90:M90"/>
    <mergeCell ref="N90:Q90"/>
    <mergeCell ref="F89:I89"/>
    <mergeCell ref="L89:M89"/>
    <mergeCell ref="N89:Q89"/>
    <mergeCell ref="F95:I95"/>
    <mergeCell ref="L95:M95"/>
    <mergeCell ref="N95:Q95"/>
    <mergeCell ref="F91:I91"/>
    <mergeCell ref="L91:M91"/>
    <mergeCell ref="N91:Q91"/>
    <mergeCell ref="F92:I92"/>
    <mergeCell ref="L92:M92"/>
    <mergeCell ref="N92:Q92"/>
    <mergeCell ref="F93:I93"/>
    <mergeCell ref="L93:M93"/>
    <mergeCell ref="N93:Q93"/>
    <mergeCell ref="F99:I99"/>
    <mergeCell ref="L99:M99"/>
    <mergeCell ref="N99:Q99"/>
    <mergeCell ref="F96:I96"/>
    <mergeCell ref="L96:M96"/>
    <mergeCell ref="N96:Q96"/>
    <mergeCell ref="F94:I94"/>
    <mergeCell ref="L94:M94"/>
    <mergeCell ref="N94:Q94"/>
    <mergeCell ref="F98:I98"/>
    <mergeCell ref="L98:M98"/>
    <mergeCell ref="N98:Q98"/>
    <mergeCell ref="F97:I97"/>
    <mergeCell ref="F104:I104"/>
    <mergeCell ref="L104:M104"/>
    <mergeCell ref="N104:Q104"/>
    <mergeCell ref="F110:I110"/>
    <mergeCell ref="L110:M110"/>
    <mergeCell ref="N110:Q110"/>
    <mergeCell ref="F101:I101"/>
    <mergeCell ref="L101:M101"/>
    <mergeCell ref="N101:Q101"/>
    <mergeCell ref="F105:I105"/>
    <mergeCell ref="L105:M105"/>
    <mergeCell ref="N105:Q105"/>
    <mergeCell ref="F103:I103"/>
    <mergeCell ref="L103:M103"/>
    <mergeCell ref="N103:Q103"/>
  </mergeCells>
  <hyperlinks>
    <hyperlink ref="F1:G1" location="C2" tooltip="Krycí list soupisu" display="1) Krycí list soupisu" xr:uid="{00000000-0004-0000-0100-000000000000}"/>
    <hyperlink ref="H1:K1" location="C47" tooltip="Rekapitulace" display="2) Rekapitulace" xr:uid="{00000000-0004-0000-0100-000001000000}"/>
    <hyperlink ref="L1:M1" location="C69" tooltip="Soupis prací" display="3) Soupis prací" xr:uid="{00000000-0004-0000-0100-000002000000}"/>
    <hyperlink ref="S1:T1" location="'Rekapitulace stavby'!C2" tooltip="Rekapitulace stavby" display="Rekapitulace stavby" xr:uid="{00000000-0004-0000-0100-000003000000}"/>
  </hyperlinks>
  <pageMargins left="0.59027779102325439" right="0.59027779102325439" top="0.59027779102325439" bottom="0.59027779102325439" header="0" footer="0"/>
  <pageSetup paperSize="9" scale="81" fitToHeight="100" orientation="portrait" blackAndWhite="1" horizontalDpi="4294967294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ČRo Olomouc</vt:lpstr>
      <vt:lpstr>'ČRo Olomouc'!Názvy_tisku</vt:lpstr>
      <vt:lpstr>'Rekapitulace stavby'!Názvy_tisku</vt:lpstr>
      <vt:lpstr>'ČRo Olomouc'!Oblast_tisku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NOS</dc:creator>
  <cp:lastModifiedBy>Marek Nos</cp:lastModifiedBy>
  <cp:lastPrinted>2024-03-11T11:58:30Z</cp:lastPrinted>
  <dcterms:created xsi:type="dcterms:W3CDTF">2015-10-16T07:37:54Z</dcterms:created>
  <dcterms:modified xsi:type="dcterms:W3CDTF">2024-03-11T11:58:53Z</dcterms:modified>
</cp:coreProperties>
</file>